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共有用サマリー" sheetId="1" r:id="rId1"/>
    <sheet name="公的比較" sheetId="2" r:id="rId2"/>
    <sheet name="実際原価" sheetId="3" r:id="rId3"/>
    <sheet name="理論原価・粗利" sheetId="4" r:id="rId4"/>
    <sheet name="方法・出典" sheetId="5" r:id="rId5"/>
  </sheets>
  <definedNames>
    <definedName name="_xlnm.Print_Area" localSheetId="0">'共有用サマリー'!$A$1:$F$20</definedName>
    <definedName name="_xlnm.Print_Area" localSheetId="2">'実際原価'!$A$1:$D$18</definedName>
    <definedName name="_xlnm.Print_Area" localSheetId="4">'方法・出典'!$A$1:$D$24</definedName>
  </definedNames>
  <calcPr calcId="191029" calcMode="auto" fullCalcOnLoad="1" forceFullCalc="1"/>
</workbook>
</file>

<file path=xl/styles.xml><?xml version="1.0" encoding="utf-8"?>
<styleSheet xmlns="http://schemas.openxmlformats.org/spreadsheetml/2006/main">
  <numFmts count="3">
    <numFmt numFmtId="164" formatCode="&quot;¥&quot;#,##0;[Red]-&quot;¥&quot;#,##0"/>
    <numFmt numFmtId="165" formatCode="yyyy-mm-dd"/>
    <numFmt numFmtId="166" formatCode="&quot;$&quot;#,##0.00;[Red]-&quot;$&quot;#,##0.00"/>
  </numFmts>
  <fonts count="6">
    <font>
      <sz val="10"/>
      <color rgb="FF1F2937"/>
      <name val="Arial"/>
    </font>
    <font>
      <b/>
      <sz val="16"/>
      <color rgb="FFFFFFFF"/>
      <name val="Arial"/>
    </font>
    <font>
      <b/>
      <sz val="11"/>
      <color rgb="FFFFFFFF"/>
      <name val="Arial"/>
    </font>
    <font>
      <b/>
      <sz val="11"/>
      <color rgb="FF17324D"/>
      <name val="Arial"/>
    </font>
    <font>
      <sz val="9"/>
      <color rgb="FF64748B"/>
      <name val="Arial"/>
    </font>
    <font>
      <b/>
      <sz val="12"/>
      <color rgb="FF17324D"/>
      <name val="Arial"/>
    </font>
  </fonts>
  <fills count="8">
    <fill>
      <patternFill patternType="none"/>
    </fill>
    <fill>
      <patternFill patternType="gray125"/>
    </fill>
    <fill>
      <patternFill patternType="solid">
        <fgColor rgb="FF17324D"/>
        <bgColor indexed="64"/>
      </patternFill>
    </fill>
    <fill>
      <patternFill patternType="solid">
        <fgColor rgb="FF2563EB"/>
        <bgColor indexed="64"/>
      </patternFill>
    </fill>
    <fill>
      <patternFill patternType="solid">
        <fgColor rgb="FFFFF4CC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E0F2FE"/>
        <bgColor indexed="64"/>
      </patternFill>
    </fill>
    <fill>
      <patternFill patternType="solid">
        <fgColor rgb="FFE8F5E9"/>
        <bgColor indexed="64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21">
    <xf numFmtId="0" fontId="0" fillId="0" borderId="0" xfId="0" applyAlignment="1" applyFill="1" applyBorder="1" applyNumberFormat="1">
      <alignment vertical="center"/>
    </xf>
    <xf numFmtId="0" fontId="1" fillId="2" borderId="0" xfId="0" applyAlignment="1" applyFill="1" applyBorder="1" applyNumberFormat="1">
      <alignment vertical="center"/>
    </xf>
    <xf numFmtId="0" fontId="2" fillId="3" borderId="1" xfId="0" applyAlignment="1" applyFill="1" applyBorder="1" applyNumberFormat="1">
      <alignment horizontal="center" vertical="center" wrapText="1"/>
    </xf>
    <xf numFmtId="0" fontId="3" fillId="0" borderId="0" xfId="0" applyAlignment="1" applyFill="1" applyBorder="1" applyNumberFormat="1">
      <alignment vertical="center"/>
    </xf>
    <xf numFmtId="0" fontId="0" fillId="4" borderId="1" xfId="0" applyAlignment="1" applyFill="1" applyBorder="1" applyNumberFormat="1">
      <alignment vertical="center" wrapText="1"/>
    </xf>
    <xf numFmtId="0" fontId="0" fillId="5" borderId="1" xfId="0" applyAlignment="1" applyFill="1" applyBorder="1" applyNumberFormat="1">
      <alignment vertical="center" wrapText="1"/>
    </xf>
    <xf numFmtId="0" fontId="5" fillId="6" borderId="1" xfId="0" applyAlignment="1" applyFill="1" applyBorder="1" applyNumberFormat="1">
      <alignment vertical="center" wrapText="1"/>
    </xf>
    <xf numFmtId="0" fontId="4" fillId="0" borderId="0" xfId="0" applyAlignment="1" applyFill="1" applyBorder="1" applyNumberFormat="1">
      <alignment vertical="center" wrapText="1"/>
    </xf>
    <xf numFmtId="10" fontId="0" fillId="4" borderId="1" xfId="0" applyAlignment="1" applyFill="1" applyBorder="1" applyNumberFormat="1">
      <alignment horizontal="right" vertical="center"/>
    </xf>
    <xf numFmtId="164" fontId="0" fillId="4" borderId="1" xfId="0" applyAlignment="1" applyFill="1" applyBorder="1" applyNumberFormat="1">
      <alignment horizontal="right" vertical="center"/>
    </xf>
    <xf numFmtId="3" fontId="0" fillId="4" borderId="1" xfId="0" applyAlignment="1" applyFill="1" applyBorder="1" applyNumberFormat="1">
      <alignment horizontal="right" vertical="center"/>
    </xf>
    <xf numFmtId="10" fontId="0" fillId="5" borderId="1" xfId="0" applyAlignment="1" applyFill="1" applyBorder="1" applyNumberFormat="1">
      <alignment horizontal="right" vertical="center"/>
    </xf>
    <xf numFmtId="164" fontId="0" fillId="5" borderId="1" xfId="0" applyAlignment="1" applyFill="1" applyBorder="1" applyNumberFormat="1">
      <alignment horizontal="right" vertical="center"/>
    </xf>
    <xf numFmtId="3" fontId="0" fillId="5" borderId="1" xfId="0" applyAlignment="1" applyFill="1" applyBorder="1" applyNumberFormat="1">
      <alignment horizontal="right" vertical="center"/>
    </xf>
    <xf numFmtId="164" fontId="5" fillId="6" borderId="1" xfId="0" applyAlignment="1" applyFill="1" applyBorder="1" applyNumberFormat="1">
      <alignment horizontal="right" vertical="center"/>
    </xf>
    <xf numFmtId="10" fontId="5" fillId="6" borderId="1" xfId="0" applyAlignment="1" applyFill="1" applyBorder="1" applyNumberFormat="1">
      <alignment horizontal="right" vertical="center"/>
    </xf>
    <xf numFmtId="0" fontId="0" fillId="7" borderId="1" xfId="0" applyAlignment="1" applyFill="1" applyBorder="1" applyNumberFormat="1">
      <alignment vertical="center" wrapText="1"/>
    </xf>
    <xf numFmtId="165" fontId="0" fillId="4" borderId="1" xfId="0" applyAlignment="1" applyFill="1" applyBorder="1" applyNumberFormat="1">
      <alignment horizontal="center" vertical="center"/>
    </xf>
    <xf numFmtId="166" fontId="0" fillId="4" borderId="1" xfId="0" applyAlignment="1" applyFill="1" applyBorder="1" applyNumberFormat="1">
      <alignment horizontal="right" vertical="center"/>
    </xf>
    <xf numFmtId="166" fontId="0" fillId="5" borderId="1" xfId="0" applyAlignment="1" applyFill="1" applyBorder="1" applyNumberFormat="1">
      <alignment horizontal="right" vertical="center"/>
    </xf>
    <xf numFmtId="166" fontId="5" fillId="6" borderId="1" xfId="0" applyAlignment="1" applyFill="1" applyBorder="1" applyNumberFormat="1">
      <alignment horizontal="right" vertic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 showGridLines="0"/>
  </sheetViews>
  <sheetFormatPr defaultRowHeight="18"/>
  <cols>
    <col min="1" max="1" width="24" customWidth="1"/>
    <col min="2" max="2" width="18" customWidth="1"/>
    <col min="3" max="3" width="20" customWidth="1"/>
    <col min="4" max="4" width="29" customWidth="1"/>
    <col min="5" max="5" width="12" customWidth="1"/>
    <col min="6" max="6" width="14" customWidth="1"/>
  </cols>
  <sheetData>
    <row r="1" ht="28" customHeight="1">
      <c r="A1" t="inlineStr" s="1">
        <is>
          <t xml:space="preserve">原価率比較・意思決定シート</t>
        </is>
      </c>
    </row>
    <row r="2" ht="30" customHeight="1">
      <c r="A2" t="inlineStr" s="7">
        <is>
          <t xml:space="preserve">入力例（架空の全4メニュー）です。実際原価と理論原価は、同じ期間・売上・食材原価・消費税基準でそろえてください。</t>
        </is>
      </c>
    </row>
    <row r="4" ht="24" customHeight="1">
      <c r="A4" t="inlineStr" s="2">
        <is>
          <t xml:space="preserve">先月の判断材料</t>
        </is>
      </c>
    </row>
    <row r="5">
      <c r="A5" t="inlineStr" s="2">
        <is>
          <t xml:space="preserve">指標</t>
        </is>
      </c>
      <c r="B5" t="inlineStr" s="2">
        <is>
          <t xml:space="preserve">結果</t>
        </is>
      </c>
      <c r="C5" t="inlineStr" s="2">
        <is>
          <t xml:space="preserve">比較先</t>
        </is>
      </c>
      <c r="D5" t="inlineStr" s="2">
        <is>
          <t xml:space="preserve">読み方</t>
        </is>
      </c>
      <c r="E5" t="inlineStr" s="2">
        <is>
          <t xml:space="preserve">担当</t>
        </is>
      </c>
      <c r="F5" t="inlineStr" s="2">
        <is>
          <t xml:space="preserve">次回確認</t>
        </is>
      </c>
    </row>
    <row r="6">
      <c r="A6" t="inlineStr" s="5">
        <is>
          <t xml:space="preserve">JFC会計平均（選択業種）</t>
        </is>
      </c>
      <c r="B6" s="15">
        <f>IF(COUNTIF('公的比較'!$A$6:$A$19,'公的比較'!$B$3)&lt;&gt;1,"入力エラー：業種を一覧から選択",INDEX('公的比較'!$D$6:$D$19,MATCH('公的比較'!$B$3,'公的比較'!$A$6:$A$19,0)))</f>
        <v>0.369</v>
      </c>
      <c r="C6" t="inlineStr" s="5">
        <is>
          <t xml:space="preserve">公的な決算平均</t>
        </is>
      </c>
      <c r="D6" t="inlineStr" s="5">
        <is>
          <t xml:space="preserve">目標ではない</t>
        </is>
      </c>
      <c r="E6" t="inlineStr" s="5">
        <is>
          <t xml:space="preserve">店長</t>
        </is>
      </c>
      <c r="F6" t="inlineStr" s="5">
        <is>
          <t xml:space="preserve">月次</t>
        </is>
      </c>
    </row>
    <row r="7">
      <c r="A7" t="inlineStr" s="5">
        <is>
          <t xml:space="preserve">実際原価率（棚卸）</t>
        </is>
      </c>
      <c r="B7" s="15">
        <f>'実際原価'!B10</f>
        <v>0.36770280515542075</v>
      </c>
      <c r="C7" t="inlineStr" s="5">
        <is>
          <t xml:space="preserve">同じ会計範囲</t>
        </is>
      </c>
      <c r="D7" t="inlineStr" s="5">
        <is>
          <t xml:space="preserve">棚卸を先に確認</t>
        </is>
      </c>
      <c r="E7" t="inlineStr" s="5">
        <is>
          <t xml:space="preserve">経理</t>
        </is>
      </c>
      <c r="F7" t="inlineStr" s="5">
        <is>
          <t xml:space="preserve">月次</t>
        </is>
      </c>
    </row>
    <row r="8">
      <c r="A8" t="inlineStr" s="5">
        <is>
          <t xml:space="preserve">理論加重原価率</t>
        </is>
      </c>
      <c r="B8" s="15">
        <f>'理論原価・粗利'!G37</f>
        <v>0.3144806671721001</v>
      </c>
      <c r="C8" t="inlineStr" s="5">
        <is>
          <t xml:space="preserve">全販売メニュー</t>
        </is>
      </c>
      <c r="D8" t="inlineStr" s="5">
        <is>
          <t xml:space="preserve">単純平均しない</t>
        </is>
      </c>
      <c r="E8" t="inlineStr" s="5">
        <is>
          <t xml:space="preserve">料理長</t>
        </is>
      </c>
      <c r="F8" t="inlineStr" s="5">
        <is>
          <t xml:space="preserve">月次</t>
        </is>
      </c>
    </row>
    <row r="9">
      <c r="A9" t="inlineStr" s="5">
        <is>
          <t xml:space="preserve">売上カバー判定</t>
        </is>
      </c>
      <c r="B9" t="str" s="6">
        <f>'実際原価'!B12</f>
        <v>完全一致</v>
      </c>
      <c r="C9" t="inlineStr" s="5">
        <is>
          <t xml:space="preserve">理論売上＝実際売上</t>
        </is>
      </c>
      <c r="D9" t="inlineStr" s="5">
        <is>
          <t xml:space="preserve">不一致なら部分確認</t>
        </is>
      </c>
      <c r="E9" t="inlineStr" s="5">
        <is>
          <t xml:space="preserve">店長</t>
        </is>
      </c>
      <c r="F9" t="inlineStr" s="5">
        <is>
          <t xml:space="preserve">今週</t>
        </is>
      </c>
    </row>
    <row r="10">
      <c r="A10" t="inlineStr" s="5">
        <is>
          <t xml:space="preserve">差異（調査対象額）</t>
        </is>
      </c>
      <c r="B10" s="14">
        <f>'実際原価'!B14</f>
        <v>70200</v>
      </c>
      <c r="C10" t="inlineStr" s="5">
        <is>
          <t xml:space="preserve">同一範囲のみ</t>
        </is>
      </c>
      <c r="D10" t="inlineStr" s="5">
        <is>
          <t xml:space="preserve">部分メニュー時は非表示</t>
        </is>
      </c>
      <c r="E10" t="inlineStr" s="5">
        <is>
          <t xml:space="preserve">店長</t>
        </is>
      </c>
      <c r="F10" t="inlineStr" s="5">
        <is>
          <t xml:space="preserve">今週</t>
        </is>
      </c>
    </row>
    <row r="11">
      <c r="A11" t="inlineStr" s="5">
        <is>
          <t xml:space="preserve">食材粗利貢献額</t>
        </is>
      </c>
      <c r="B11" s="14">
        <f>'理論原価・粗利'!J37</f>
        <v>904200</v>
      </c>
      <c r="C11" t="inlineStr" s="5">
        <is>
          <t xml:space="preserve">売上−理論食材原価</t>
        </is>
      </c>
      <c r="D11" t="inlineStr" s="5">
        <is>
          <t xml:space="preserve">営業利益ではない</t>
        </is>
      </c>
      <c r="E11" t="inlineStr" s="5">
        <is>
          <t xml:space="preserve">店長</t>
        </is>
      </c>
      <c r="F11" t="inlineStr" s="5">
        <is>
          <t xml:space="preserve">月次</t>
        </is>
      </c>
    </row>
    <row r="13" ht="24" customHeight="1">
      <c r="A13" t="inlineStr" s="2">
        <is>
          <t xml:space="preserve">会議で決める1件</t>
        </is>
      </c>
    </row>
    <row r="14">
      <c r="A14" t="inlineStr" s="3">
        <is>
          <t xml:space="preserve">確認する差異</t>
        </is>
      </c>
      <c r="B14" s="14">
        <f>B10</f>
        <v>70200</v>
      </c>
      <c r="C14" t="inlineStr" s="3">
        <is>
          <t xml:space="preserve">最初の確認</t>
        </is>
      </c>
      <c r="D14" t="inlineStr" s="16">
        <is>
          <t xml:space="preserve">棚卸数量・単価・締め時点</t>
        </is>
      </c>
      <c r="E14" t="inlineStr" s="3">
        <is>
          <t xml:space="preserve">期限</t>
        </is>
      </c>
      <c r="F14" t="inlineStr" s="16">
        <is>
          <t xml:space="preserve">次回棚卸前</t>
        </is>
      </c>
    </row>
    <row r="16" ht="30" customHeight="1">
      <c r="A16" t="inlineStr" s="7">
        <is>
          <t xml:space="preserve">B9が「部分メニュー確認」なら店全体差異は計算しません。理論表へ同じ売上境界の全商品を入力するか、部分メニューの順位確認だけに使います。</t>
        </is>
      </c>
    </row>
    <row r="19" ht="30" customHeight="1">
      <c r="A19" t="inlineStr" s="7">
        <is>
          <t xml:space="preserve">差異は原因未確定の調査対象額です。廃棄・過剰盛り等と断定せず、棚卸精度から確認します。</t>
        </is>
      </c>
    </row>
  </sheetData>
  <mergeCells count="6">
    <mergeCell ref="A1:F1"/>
    <mergeCell ref="A2:F2"/>
    <mergeCell ref="A4:F4"/>
    <mergeCell ref="A13:F13"/>
    <mergeCell ref="A16:F16"/>
    <mergeCell ref="A19:F19"/>
  </mergeCells>
  <printOptions horizontalCentered="1"/>
  <pageMargins left="0.35" right="0.35" top="0.5" bottom="0.5" header="0.2" footer="0.2"/>
  <pageSetup paperSize="9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 showGridLines="0">
      <pane xSplit="0" ySplit="5" topLeftCell="A6" activePane="bottomRight" state="frozen"/>
    </sheetView>
  </sheetViews>
  <sheetFormatPr defaultRowHeight="18"/>
  <cols>
    <col min="1" max="1" width="34" customWidth="1"/>
    <col min="2" max="2" width="13" customWidth="1"/>
    <col min="3" max="3" width="21" customWidth="1"/>
    <col min="4" max="4" width="19" customWidth="1"/>
    <col min="5" max="5" width="20" customWidth="1"/>
    <col min="6" max="6" width="18" customWidth="1"/>
  </cols>
  <sheetData>
    <row r="1" ht="28" customHeight="1">
      <c r="A1" t="inlineStr" s="1">
        <is>
          <t xml:space="preserve">JFC 2023年度：会計平均との比較</t>
        </is>
      </c>
    </row>
    <row r="2" ht="30" customHeight="1">
      <c r="A2" t="inlineStr" s="7">
        <is>
          <t xml:space="preserve">2024年8月公表の2023年度「小企業の経営指標調査」。原価率は100%−売上高総利益率で導出。目標値ではありません。</t>
        </is>
      </c>
    </row>
    <row r="3">
      <c r="A3" t="inlineStr" s="3">
        <is>
          <t xml:space="preserve">選択業種（例）</t>
        </is>
      </c>
      <c r="B3" t="inlineStr" s="4">
        <is>
          <t xml:space="preserve">一般飲食店</t>
        </is>
      </c>
    </row>
    <row r="5">
      <c r="A5" t="inlineStr" s="2">
        <is>
          <t xml:space="preserve">業種</t>
        </is>
      </c>
      <c r="B5" t="inlineStr" s="2">
        <is>
          <t xml:space="preserve">調査対象数</t>
        </is>
      </c>
      <c r="C5" t="inlineStr" s="2">
        <is>
          <t xml:space="preserve">売上高総利益率 平均</t>
        </is>
      </c>
      <c r="D5" t="inlineStr" s="2">
        <is>
          <t xml:space="preserve">導出原価率 平均</t>
        </is>
      </c>
      <c r="E5" t="inlineStr" s="2">
        <is>
          <t xml:space="preserve">導出原価率 中央値</t>
        </is>
      </c>
      <c r="F5" t="inlineStr" s="2">
        <is>
          <t xml:space="preserve">自店実際原価率</t>
        </is>
      </c>
    </row>
    <row r="6">
      <c r="A6" t="inlineStr" s="4">
        <is>
          <t xml:space="preserve">一般飲食店</t>
        </is>
      </c>
      <c r="B6" s="10">
        <v>437</v>
      </c>
      <c r="C6" s="8">
        <v>0.631</v>
      </c>
      <c r="D6" s="11">
        <f>1-C6</f>
        <v>0.369</v>
      </c>
      <c r="E6" s="8">
        <v>0.358</v>
      </c>
      <c r="F6" s="11">
        <f>'実際原価'!$B$10</f>
        <v>0.36770280515542075</v>
      </c>
    </row>
    <row r="7">
      <c r="A7" t="inlineStr" s="4">
        <is>
          <t xml:space="preserve">食堂，レストラン</t>
        </is>
      </c>
      <c r="B7" s="10">
        <v>327</v>
      </c>
      <c r="C7" s="8">
        <v>0.632</v>
      </c>
      <c r="D7" s="11">
        <f>1-C7</f>
        <v>0.368</v>
      </c>
      <c r="E7" s="8">
        <v>0.358</v>
      </c>
      <c r="F7" s="11">
        <f>'実際原価'!$B$10</f>
        <v>0.36770280515542075</v>
      </c>
    </row>
    <row r="8">
      <c r="A8" t="inlineStr" s="4">
        <is>
          <t xml:space="preserve">一般食堂</t>
        </is>
      </c>
      <c r="B8" s="10">
        <v>38</v>
      </c>
      <c r="C8" s="8">
        <v>0.604</v>
      </c>
      <c r="D8" s="11">
        <f>1-C8</f>
        <v>0.396</v>
      </c>
      <c r="E8" s="8">
        <v>0.389</v>
      </c>
      <c r="F8" s="11">
        <f>'実際原価'!$B$10</f>
        <v>0.36770280515542075</v>
      </c>
    </row>
    <row r="9">
      <c r="A9" t="inlineStr" s="4">
        <is>
          <t xml:space="preserve">日本料理店</t>
        </is>
      </c>
      <c r="B9" s="10">
        <v>77</v>
      </c>
      <c r="C9" s="8">
        <v>0.615</v>
      </c>
      <c r="D9" s="11">
        <f>1-C9</f>
        <v>0.385</v>
      </c>
      <c r="E9" s="8">
        <v>0.372</v>
      </c>
      <c r="F9" s="11">
        <f>'実際原価'!$B$10</f>
        <v>0.36770280515542075</v>
      </c>
    </row>
    <row r="10">
      <c r="A10" t="inlineStr" s="4">
        <is>
          <t xml:space="preserve">西洋料理店</t>
        </is>
      </c>
      <c r="B10" s="10">
        <v>80</v>
      </c>
      <c r="C10" s="8">
        <v>0.655</v>
      </c>
      <c r="D10" s="11">
        <f>1-C10</f>
        <v>0.345</v>
      </c>
      <c r="E10" s="8">
        <v>0.352</v>
      </c>
      <c r="F10" s="11">
        <f>'実際原価'!$B$10</f>
        <v>0.36770280515542075</v>
      </c>
    </row>
    <row r="11">
      <c r="A11" t="inlineStr" s="4">
        <is>
          <t xml:space="preserve">中華料理店</t>
        </is>
      </c>
      <c r="B11" s="10">
        <v>95</v>
      </c>
      <c r="C11" s="8">
        <v>0.641</v>
      </c>
      <c r="D11" s="11">
        <f>1-C11</f>
        <v>0.359</v>
      </c>
      <c r="E11" s="8">
        <v>0.344</v>
      </c>
      <c r="F11" s="11">
        <f>'実際原価'!$B$10</f>
        <v>0.36770280515542075</v>
      </c>
    </row>
    <row r="12">
      <c r="A12" t="inlineStr" s="4">
        <is>
          <t xml:space="preserve">朝鮮料理店</t>
        </is>
      </c>
      <c r="B12" s="10">
        <v>20</v>
      </c>
      <c r="C12" s="8">
        <v>0.563</v>
      </c>
      <c r="D12" s="11">
        <f>1-C12</f>
        <v>0.43700000000000006</v>
      </c>
      <c r="E12" s="8">
        <v>0.434</v>
      </c>
      <c r="F12" s="11">
        <f>'実際原価'!$B$10</f>
        <v>0.36770280515542075</v>
      </c>
    </row>
    <row r="13">
      <c r="A13" t="inlineStr" s="4">
        <is>
          <t xml:space="preserve">カレー料理店</t>
        </is>
      </c>
      <c r="B13" s="10">
        <v>17</v>
      </c>
      <c r="C13" s="8">
        <v>0.691</v>
      </c>
      <c r="D13" s="11">
        <f>1-C13</f>
        <v>0.30900000000000005</v>
      </c>
      <c r="E13" s="8">
        <v>0.295</v>
      </c>
      <c r="F13" s="11">
        <f>'実際原価'!$B$10</f>
        <v>0.36770280515542075</v>
      </c>
    </row>
    <row r="14">
      <c r="A14" t="inlineStr" s="4">
        <is>
          <t xml:space="preserve">そば・うどん店</t>
        </is>
      </c>
      <c r="B14" s="10">
        <v>34</v>
      </c>
      <c r="C14" s="8">
        <v>0.684</v>
      </c>
      <c r="D14" s="11">
        <f>1-C14</f>
        <v>0.31599999999999995</v>
      </c>
      <c r="E14" s="8">
        <v>0.312</v>
      </c>
      <c r="F14" s="11">
        <f>'実際原価'!$B$10</f>
        <v>0.36770280515542075</v>
      </c>
    </row>
    <row r="15">
      <c r="A15" t="inlineStr" s="4">
        <is>
          <t xml:space="preserve">すし店</t>
        </is>
      </c>
      <c r="B15" s="10">
        <v>41</v>
      </c>
      <c r="C15" s="8">
        <v>0.544</v>
      </c>
      <c r="D15" s="11">
        <f>1-C15</f>
        <v>0.45599999999999996</v>
      </c>
      <c r="E15" s="8">
        <v>0.456</v>
      </c>
      <c r="F15" s="11">
        <f>'実際原価'!$B$10</f>
        <v>0.36770280515542075</v>
      </c>
    </row>
    <row r="16">
      <c r="A16" t="inlineStr" s="4">
        <is>
          <t xml:space="preserve">喫茶店</t>
        </is>
      </c>
      <c r="B16" s="10">
        <v>28</v>
      </c>
      <c r="C16" s="8">
        <v>0.692</v>
      </c>
      <c r="D16" s="11">
        <f>1-C16</f>
        <v>0.30800000000000005</v>
      </c>
      <c r="E16" s="8">
        <v>0.31</v>
      </c>
      <c r="F16" s="11">
        <f>'実際原価'!$B$10</f>
        <v>0.36770280515542075</v>
      </c>
    </row>
    <row r="17">
      <c r="A17" t="inlineStr" s="4">
        <is>
          <t xml:space="preserve">酒場，ビヤホール</t>
        </is>
      </c>
      <c r="B17" s="10">
        <v>201</v>
      </c>
      <c r="C17" s="8">
        <v>0.651</v>
      </c>
      <c r="D17" s="11">
        <f>1-C17</f>
        <v>0.349</v>
      </c>
      <c r="E17" s="8">
        <v>0.345</v>
      </c>
      <c r="F17" s="11">
        <f>'実際原価'!$B$10</f>
        <v>0.36770280515542075</v>
      </c>
    </row>
    <row r="18">
      <c r="A18" t="inlineStr" s="4">
        <is>
          <t xml:space="preserve">バー，キャバレー，ナイトクラブ</t>
        </is>
      </c>
      <c r="B18" s="10">
        <v>71</v>
      </c>
      <c r="C18" s="8">
        <v>0.81</v>
      </c>
      <c r="D18" s="11">
        <f>1-C18</f>
        <v>0.18999999999999995</v>
      </c>
      <c r="E18" s="8">
        <v>0.173</v>
      </c>
      <c r="F18" s="11">
        <f>'実際原価'!$B$10</f>
        <v>0.36770280515542075</v>
      </c>
    </row>
    <row r="19">
      <c r="A19" t="inlineStr" s="4">
        <is>
          <t xml:space="preserve">料亭</t>
        </is>
      </c>
      <c r="B19" s="10">
        <v>12</v>
      </c>
      <c r="C19" s="8">
        <v>0.59</v>
      </c>
      <c r="D19" s="11">
        <f>1-C19</f>
        <v>0.41000000000000003</v>
      </c>
      <c r="E19" s="8">
        <v>0.386</v>
      </c>
      <c r="F19" s="11">
        <f>'実際原価'!$B$10</f>
        <v>0.36770280515542075</v>
      </c>
    </row>
    <row r="21" ht="30" customHeight="1">
      <c r="A21" t="inlineStr" s="7">
        <is>
          <t xml:space="preserve">表識別：2023年度版 sme_findings2_08b.pdf「飲食店，宿泊業／業種別」。各業種名の1ページ表にある「調査対象企業数」「売上高総利益率」の平均・中央値を使用。</t>
        </is>
      </c>
    </row>
    <row r="24" ht="30" customHeight="1">
      <c r="A24" t="inlineStr" s="7">
        <is>
          <t xml:space="preserve">公表記録：https://www.jfc.go.jp/n/news/2024/ （2024-08-02「小企業の経営指標（2023年度調査）」）。現在の一覧：https://www.jfc.go.jp/n/findings/shihyou_kekka_m_index.html</t>
        </is>
      </c>
    </row>
    <row r="27" ht="30" customHeight="1">
      <c r="A27" t="inlineStr" s="7">
        <is>
          <t xml:space="preserve">制約：公式PDF URLは同名のまま次年度版へ更新され、2023年度値を現在のURLで再検証できません。固定アーカイブは確認できていないため、上記ファイル名・表見出し・公表日を来歴として保持します。</t>
        </is>
      </c>
    </row>
  </sheetData>
  <autoFilter ref="A5:F19"/>
  <mergeCells count="5">
    <mergeCell ref="A1:F1"/>
    <mergeCell ref="A2:F2"/>
    <mergeCell ref="A21:F21"/>
    <mergeCell ref="A24:F24"/>
    <mergeCell ref="A27:F27"/>
  </mergeCells>
  <printOptions horizontalCentered="1"/>
  <pageMargins left="0.35" right="0.35" top="0.5" bottom="0.5" header="0.2" footer="0.2"/>
  <pageSetup paperSize="9" fitToWidth="1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 showGridLines="0"/>
  </sheetViews>
  <sheetFormatPr defaultRowHeight="18"/>
  <cols>
    <col min="1" max="1" width="25" customWidth="1"/>
    <col min="2" max="2" width="34" customWidth="1"/>
    <col min="3" max="3" width="12" customWidth="1"/>
    <col min="4" max="4" width="38" customWidth="1"/>
  </cols>
  <sheetData>
    <row r="1" ht="28" customHeight="1">
      <c r="A1" t="inlineStr" s="1">
        <is>
          <t xml:space="preserve">実際原価率（棚卸ベース）</t>
        </is>
      </c>
    </row>
    <row r="2" ht="30" customHeight="1">
      <c r="A2" t="inlineStr" s="7">
        <is>
          <t xml:space="preserve">入力例です。売上・棚卸・仕入と理論表を同じ期間、食材原価範囲、消費税基準（管理会計では通常税抜）で入力します。</t>
        </is>
      </c>
    </row>
    <row r="4">
      <c r="A4" t="inlineStr" s="2">
        <is>
          <t xml:space="preserve">入力 / 結果</t>
        </is>
      </c>
      <c r="B4" t="inlineStr" s="2">
        <is>
          <t xml:space="preserve">金額 / 状態</t>
        </is>
      </c>
      <c r="C4" t="inlineStr" s="2">
        <is>
          <t xml:space="preserve">区分</t>
        </is>
      </c>
      <c r="D4" t="inlineStr" s="2">
        <is>
          <t xml:space="preserve">確認メモ</t>
        </is>
      </c>
    </row>
    <row r="5">
      <c r="A5" t="inlineStr" s="4">
        <is>
          <t xml:space="preserve">売上高</t>
        </is>
      </c>
      <c r="B5" s="9">
        <v>1319000</v>
      </c>
      <c r="C5" t="inlineStr" s="4">
        <is>
          <t xml:space="preserve">入力</t>
        </is>
      </c>
      <c r="D5" t="inlineStr" s="4">
        <is>
          <t xml:space="preserve">理論表の全商品売上と一致</t>
        </is>
      </c>
    </row>
    <row r="6">
      <c r="A6" t="inlineStr" s="4">
        <is>
          <t xml:space="preserve">期首棚卸高</t>
        </is>
      </c>
      <c r="B6" s="9">
        <v>210000</v>
      </c>
      <c r="C6" t="inlineStr" s="4">
        <is>
          <t xml:space="preserve">入力</t>
        </is>
      </c>
      <c r="D6" t="inlineStr" s="4">
        <is>
          <t xml:space="preserve">前月末と一致</t>
        </is>
      </c>
    </row>
    <row r="7">
      <c r="A7" t="inlineStr" s="4">
        <is>
          <t xml:space="preserve">当月仕入高</t>
        </is>
      </c>
      <c r="B7" s="9">
        <v>470000</v>
      </c>
      <c r="C7" t="inlineStr" s="4">
        <is>
          <t xml:space="preserve">入力</t>
        </is>
      </c>
      <c r="D7" t="inlineStr" s="4">
        <is>
          <t xml:space="preserve">締め日を統一</t>
        </is>
      </c>
    </row>
    <row r="8">
      <c r="A8" t="inlineStr" s="4">
        <is>
          <t xml:space="preserve">期末棚卸高</t>
        </is>
      </c>
      <c r="B8" s="9">
        <v>195000</v>
      </c>
      <c r="C8" t="inlineStr" s="4">
        <is>
          <t xml:space="preserve">入力</t>
        </is>
      </c>
      <c r="D8" t="inlineStr" s="4">
        <is>
          <t xml:space="preserve">数量×単価を確認</t>
        </is>
      </c>
    </row>
    <row r="9">
      <c r="A9" t="inlineStr" s="3">
        <is>
          <t xml:space="preserve">実際売上原価</t>
        </is>
      </c>
      <c r="B9" s="14">
        <f>IF(COUNT(B6:B8)&lt;&gt;3,"入力エラー：棚卸・仕入の3項目を入力",IF(OR(B6&lt;0,B7&lt;0,B8&lt;0),"入力エラー：負数不可",B6+B7-B8))</f>
        <v>485000</v>
      </c>
    </row>
    <row r="10">
      <c r="A10" t="inlineStr" s="3">
        <is>
          <t xml:space="preserve">実際原価率</t>
        </is>
      </c>
      <c r="B10" s="15">
        <f>IF(OR(NOT(ISNUMBER(B5)),B5&lt;=0,NOT(ISNUMBER(B9))),"入力エラー：売上は正の値",B9/B5)</f>
        <v>0.36770280515542075</v>
      </c>
    </row>
    <row r="11">
      <c r="A11" t="inlineStr" s="3">
        <is>
          <t xml:space="preserve">理論表の売上合計</t>
        </is>
      </c>
      <c r="B11" s="14">
        <f>'理論原価・粗利'!E37</f>
        <v>1319000</v>
      </c>
    </row>
    <row r="12">
      <c r="A12" t="inlineStr" s="3">
        <is>
          <t xml:space="preserve">売上カバー判定</t>
        </is>
      </c>
      <c r="B12" t="str" s="6">
        <f>IF(OR(NOT(ISNUMBER(B5)),B5&lt;=0,NOT(ISNUMBER(B11))),"入力エラー：売上を確認",IF(ABS(B11-B5)&lt;=0.5,"完全一致","部分メニュー確認"))</f>
        <v>完全一致</v>
      </c>
    </row>
    <row r="13">
      <c r="A13" t="inlineStr" s="3">
        <is>
          <t xml:space="preserve">理論食材原価</t>
        </is>
      </c>
      <c r="B13" s="14">
        <f>'理論原価・粗利'!F37</f>
        <v>414800</v>
      </c>
    </row>
    <row r="14">
      <c r="A14" t="inlineStr" s="3">
        <is>
          <t xml:space="preserve">差異（調査対象額）</t>
        </is>
      </c>
      <c r="B14" s="14">
        <f>IF(B12="部分メニュー確認","部分メニュー確認：店全体差異は計算しない",IF(OR(B12&lt;&gt;"完全一致",NOT(ISNUMBER(B9)),NOT(ISNUMBER(B13))),"入力エラー：実際・理論原価を確認",B9-B13))</f>
        <v>70200</v>
      </c>
    </row>
    <row r="15">
      <c r="A15" t="inlineStr" s="3">
        <is>
          <t xml:space="preserve">差異（売上比pt）</t>
        </is>
      </c>
      <c r="B15" s="15">
        <f>IF(B12="部分メニュー確認","部分メニュー確認：算出なし",IF(OR(B12&lt;&gt;"完全一致",NOT(ISNUMBER(B14)),NOT(ISNUMBER(B5)),B5&lt;=0),"入力エラー：差異を確認",B14/B5))</f>
        <v>0.0532221379833207</v>
      </c>
    </row>
    <row r="17" ht="30" customHeight="1">
      <c r="A17" t="inlineStr" s="7">
        <is>
          <t xml:space="preserve">税込・税抜を混ぜません。店内10%と持ち帰り8%などが混在する場合はチャネル別に税抜化してから合算します。</t>
        </is>
      </c>
    </row>
  </sheetData>
  <mergeCells count="3">
    <mergeCell ref="A1:D1"/>
    <mergeCell ref="A2:D2"/>
    <mergeCell ref="A17:D17"/>
  </mergeCells>
  <printOptions horizontalCentered="1"/>
  <pageMargins left="0.35" right="0.35" top="0.5" bottom="0.5" header="0.2" footer="0.2"/>
  <pageSetup paperSize="9" fitToWidth="1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 showGridLines="0">
      <pane xSplit="0" ySplit="6" topLeftCell="A7" activePane="bottomRight" state="frozen"/>
    </sheetView>
  </sheetViews>
  <sheetFormatPr defaultRowHeight="18"/>
  <cols>
    <col min="1" max="1" width="24" customWidth="1"/>
    <col min="2" max="2" width="13" customWidth="1"/>
    <col min="3" max="3" width="15" customWidth="1"/>
    <col min="4" max="4" width="11" customWidth="1"/>
    <col min="5" max="5" width="16" customWidth="1"/>
    <col min="6" max="6" width="17" customWidth="1"/>
    <col min="7" max="7" width="16" customWidth="1"/>
    <col min="8" max="8" width="16" customWidth="1"/>
    <col min="9" max="9" width="15" customWidth="1"/>
    <col min="10" max="10" width="18" customWidth="1"/>
  </cols>
  <sheetData>
    <row r="1" ht="28" customHeight="1">
      <c r="A1" t="inlineStr" s="1">
        <is>
          <t xml:space="preserve">全販売メニューの理論加重原価と食材粗利貢献</t>
        </is>
      </c>
    </row>
    <row r="2" ht="30" customHeight="1">
      <c r="A2" t="inlineStr" s="7">
        <is>
          <t xml:space="preserve">入力例は全4メニューです。自店では同じ期間に売れた全商品を7〜36行へ入力。足りなければ合計行の直前へ行を追加し、数式と書式をコピーします。</t>
        </is>
      </c>
    </row>
    <row r="4" ht="30" customHeight="1">
      <c r="A4" t="inlineStr" s="7">
        <is>
          <t xml:space="preserve">上位商品だけなら「部分メニュー確認」です。順位確認には使えますが、棚卸ベースの店全体原価との差異は計算しません。売価・原価・売上は通常税抜で統一します。</t>
        </is>
      </c>
    </row>
    <row r="6">
      <c r="A6" t="inlineStr" s="2">
        <is>
          <t xml:space="preserve">メニュー</t>
        </is>
      </c>
      <c r="B6" t="inlineStr" s="2">
        <is>
          <t xml:space="preserve">売価</t>
        </is>
      </c>
      <c r="C6" t="inlineStr" s="2">
        <is>
          <t xml:space="preserve">1品食材原価</t>
        </is>
      </c>
      <c r="D6" t="inlineStr" s="2">
        <is>
          <t xml:space="preserve">販売数</t>
        </is>
      </c>
      <c r="E6" t="inlineStr" s="2">
        <is>
          <t xml:space="preserve">売上</t>
        </is>
      </c>
      <c r="F6" t="inlineStr" s="2">
        <is>
          <t xml:space="preserve">理論食材原価</t>
        </is>
      </c>
      <c r="G6" t="inlineStr" s="2">
        <is>
          <t xml:space="preserve">品目原価率</t>
        </is>
      </c>
      <c r="H6" t="inlineStr" s="2">
        <is>
          <t xml:space="preserve">1品食材粗利</t>
        </is>
      </c>
      <c r="I6" t="inlineStr" s="2">
        <is>
          <t xml:space="preserve">売上構成比</t>
        </is>
      </c>
      <c r="J6" t="inlineStr" s="2">
        <is>
          <t xml:space="preserve">食材粗利貢献額</t>
        </is>
      </c>
    </row>
    <row r="7">
      <c r="A7" t="inlineStr" s="4">
        <is>
          <t xml:space="preserve">コーヒー</t>
        </is>
      </c>
      <c r="B7" s="9">
        <v>450</v>
      </c>
      <c r="C7" s="9">
        <v>90</v>
      </c>
      <c r="D7" s="10">
        <v>900</v>
      </c>
      <c r="E7" s="12">
        <f>IF(COUNTA(A7:D7)=0,"",IF(OR(A7="",COUNT(B7:D7)&lt;&gt;3,B7&lt;=0,C7&lt;0,D7&lt;=0),"入力エラー：商品名・売価・原価・数量を確認",B7*D7))</f>
        <v>405000</v>
      </c>
      <c r="F7" s="12">
        <f>IF(COUNTA(A7:D7)=0,"",IF(OR(A7="",COUNT(B7:D7)&lt;&gt;3,B7&lt;=0,C7&lt;0,D7&lt;=0),"入力エラー：商品行",C7*D7))</f>
        <v>81000</v>
      </c>
      <c r="G7" s="11">
        <f>IF(COUNTA(A7:D7)=0,"",IF(OR(A7="",COUNT(B7:D7)&lt;&gt;3,B7&lt;=0,C7&lt;0,D7&lt;=0),"入力エラー：商品行",C7/B7))</f>
        <v>0.2</v>
      </c>
      <c r="H7" s="12">
        <f>IF(COUNTA(A7:D7)=0,"",IF(OR(A7="",COUNT(B7:D7)&lt;&gt;3,B7&lt;=0,C7&lt;0,D7&lt;=0),"入力エラー：商品行",B7-C7))</f>
        <v>360</v>
      </c>
      <c r="I7" s="11">
        <f>IF(E7="","",IF(OR(NOT(ISNUMBER(E7)),$E$37&lt;=0),"入力エラー：売上を確認",E7/$E$37))</f>
        <v>0.3070507960576194</v>
      </c>
      <c r="J7" s="12">
        <f>IF(COUNTA(A7:D7)=0,"",IF(OR(A7="",COUNT(B7:D7)&lt;&gt;3,B7&lt;=0,C7&lt;0,D7&lt;=0),"入力エラー：商品行",(B7-C7)*D7))</f>
        <v>324000</v>
      </c>
    </row>
    <row r="8">
      <c r="A8" t="inlineStr" s="4">
        <is>
          <t xml:space="preserve">ラーメン</t>
        </is>
      </c>
      <c r="B8" s="9">
        <v>900</v>
      </c>
      <c r="C8" s="9">
        <v>280</v>
      </c>
      <c r="D8" s="10">
        <v>620</v>
      </c>
      <c r="E8" s="12">
        <f>IF(COUNTA(A8:D8)=0,"",IF(OR(A8="",COUNT(B8:D8)&lt;&gt;3,B8&lt;=0,C8&lt;0,D8&lt;=0),"入力エラー：商品名・売価・原価・数量を確認",B8*D8))</f>
        <v>558000</v>
      </c>
      <c r="F8" s="12">
        <f>IF(COUNTA(A8:D8)=0,"",IF(OR(A8="",COUNT(B8:D8)&lt;&gt;3,B8&lt;=0,C8&lt;0,D8&lt;=0),"入力エラー：商品行",C8*D8))</f>
        <v>173600</v>
      </c>
      <c r="G8" s="11">
        <f>IF(COUNTA(A8:D8)=0,"",IF(OR(A8="",COUNT(B8:D8)&lt;&gt;3,B8&lt;=0,C8&lt;0,D8&lt;=0),"入力エラー：商品行",C8/B8))</f>
        <v>0.3111111111111111</v>
      </c>
      <c r="H8" s="12">
        <f>IF(COUNTA(A8:D8)=0,"",IF(OR(A8="",COUNT(B8:D8)&lt;&gt;3,B8&lt;=0,C8&lt;0,D8&lt;=0),"入力エラー：商品行",B8-C8))</f>
        <v>620</v>
      </c>
      <c r="I8" s="11">
        <f>IF(E8="","",IF(OR(NOT(ISNUMBER(E8)),$E$37&lt;=0),"入力エラー：売上を確認",E8/$E$37))</f>
        <v>0.4230477634571645</v>
      </c>
      <c r="J8" s="12">
        <f>IF(COUNTA(A8:D8)=0,"",IF(OR(A8="",COUNT(B8:D8)&lt;&gt;3,B8&lt;=0,C8&lt;0,D8&lt;=0),"入力エラー：商品行",(B8-C8)*D8))</f>
        <v>384400</v>
      </c>
    </row>
    <row r="9">
      <c r="A9" t="inlineStr" s="4">
        <is>
          <t xml:space="preserve">刺身盛り合わせ</t>
        </is>
      </c>
      <c r="B9" s="9">
        <v>1800</v>
      </c>
      <c r="C9" s="9">
        <v>810</v>
      </c>
      <c r="D9" s="10">
        <v>120</v>
      </c>
      <c r="E9" s="12">
        <f>IF(COUNTA(A9:D9)=0,"",IF(OR(A9="",COUNT(B9:D9)&lt;&gt;3,B9&lt;=0,C9&lt;0,D9&lt;=0),"入力エラー：商品名・売価・原価・数量を確認",B9*D9))</f>
        <v>216000</v>
      </c>
      <c r="F9" s="12">
        <f>IF(COUNTA(A9:D9)=0,"",IF(OR(A9="",COUNT(B9:D9)&lt;&gt;3,B9&lt;=0,C9&lt;0,D9&lt;=0),"入力エラー：商品行",C9*D9))</f>
        <v>97200</v>
      </c>
      <c r="G9" s="11">
        <f>IF(COUNTA(A9:D9)=0,"",IF(OR(A9="",COUNT(B9:D9)&lt;&gt;3,B9&lt;=0,C9&lt;0,D9&lt;=0),"入力エラー：商品行",C9/B9))</f>
        <v>0.45</v>
      </c>
      <c r="H9" s="12">
        <f>IF(COUNTA(A9:D9)=0,"",IF(OR(A9="",COUNT(B9:D9)&lt;&gt;3,B9&lt;=0,C9&lt;0,D9&lt;=0),"入力エラー：商品行",B9-C9))</f>
        <v>990</v>
      </c>
      <c r="I9" s="11">
        <f>IF(E9="","",IF(OR(NOT(ISNUMBER(E9)),$E$37&lt;=0),"入力エラー：売上を確認",E9/$E$37))</f>
        <v>0.16376042456406367</v>
      </c>
      <c r="J9" s="12">
        <f>IF(COUNTA(A9:D9)=0,"",IF(OR(A9="",COUNT(B9:D9)&lt;&gt;3,B9&lt;=0,C9&lt;0,D9&lt;=0),"入力エラー：商品行",(B9-C9)*D9))</f>
        <v>118800</v>
      </c>
    </row>
    <row r="10">
      <c r="A10" t="inlineStr" s="4">
        <is>
          <t xml:space="preserve">和牛ステーキ</t>
        </is>
      </c>
      <c r="B10" s="9">
        <v>3500</v>
      </c>
      <c r="C10" s="9">
        <v>1575</v>
      </c>
      <c r="D10" s="10">
        <v>40</v>
      </c>
      <c r="E10" s="12">
        <f>IF(COUNTA(A10:D10)=0,"",IF(OR(A10="",COUNT(B10:D10)&lt;&gt;3,B10&lt;=0,C10&lt;0,D10&lt;=0),"入力エラー：商品名・売価・原価・数量を確認",B10*D10))</f>
        <v>140000</v>
      </c>
      <c r="F10" s="12">
        <f>IF(COUNTA(A10:D10)=0,"",IF(OR(A10="",COUNT(B10:D10)&lt;&gt;3,B10&lt;=0,C10&lt;0,D10&lt;=0),"入力エラー：商品行",C10*D10))</f>
        <v>63000</v>
      </c>
      <c r="G10" s="11">
        <f>IF(COUNTA(A10:D10)=0,"",IF(OR(A10="",COUNT(B10:D10)&lt;&gt;3,B10&lt;=0,C10&lt;0,D10&lt;=0),"入力エラー：商品行",C10/B10))</f>
        <v>0.45</v>
      </c>
      <c r="H10" s="12">
        <f>IF(COUNTA(A10:D10)=0,"",IF(OR(A10="",COUNT(B10:D10)&lt;&gt;3,B10&lt;=0,C10&lt;0,D10&lt;=0),"入力エラー：商品行",B10-C10))</f>
        <v>1925</v>
      </c>
      <c r="I10" s="11">
        <f>IF(E10="","",IF(OR(NOT(ISNUMBER(E10)),$E$37&lt;=0),"入力エラー：売上を確認",E10/$E$37))</f>
        <v>0.10614101592115238</v>
      </c>
      <c r="J10" s="12">
        <f>IF(COUNTA(A10:D10)=0,"",IF(OR(A10="",COUNT(B10:D10)&lt;&gt;3,B10&lt;=0,C10&lt;0,D10&lt;=0),"入力エラー：商品行",(B10-C10)*D10))</f>
        <v>77000</v>
      </c>
    </row>
    <row r="11">
      <c r="A11" s="4"/>
      <c r="B11" s="9"/>
      <c r="C11" s="9"/>
      <c r="D11" s="10"/>
      <c r="E11" t="str" s="12">
        <f>IF(COUNTA(A11:D11)=0,"",IF(OR(A11="",COUNT(B11:D11)&lt;&gt;3,B11&lt;=0,C11&lt;0,D11&lt;=0),"入力エラー：商品名・売価・原価・数量を確認",B11*D11))</f>
        <v/>
      </c>
      <c r="F11" t="str" s="12">
        <f>IF(COUNTA(A11:D11)=0,"",IF(OR(A11="",COUNT(B11:D11)&lt;&gt;3,B11&lt;=0,C11&lt;0,D11&lt;=0),"入力エラー：商品行",C11*D11))</f>
        <v/>
      </c>
      <c r="G11" t="str" s="11">
        <f>IF(COUNTA(A11:D11)=0,"",IF(OR(A11="",COUNT(B11:D11)&lt;&gt;3,B11&lt;=0,C11&lt;0,D11&lt;=0),"入力エラー：商品行",C11/B11))</f>
        <v/>
      </c>
      <c r="H11" t="str" s="12">
        <f>IF(COUNTA(A11:D11)=0,"",IF(OR(A11="",COUNT(B11:D11)&lt;&gt;3,B11&lt;=0,C11&lt;0,D11&lt;=0),"入力エラー：商品行",B11-C11))</f>
        <v/>
      </c>
      <c r="I11" t="str" s="11">
        <f>IF(E11="","",IF(OR(NOT(ISNUMBER(E11)),$E$37&lt;=0),"入力エラー：売上を確認",E11/$E$37))</f>
        <v/>
      </c>
      <c r="J11" t="str" s="12">
        <f>IF(COUNTA(A11:D11)=0,"",IF(OR(A11="",COUNT(B11:D11)&lt;&gt;3,B11&lt;=0,C11&lt;0,D11&lt;=0),"入力エラー：商品行",(B11-C11)*D11))</f>
        <v/>
      </c>
    </row>
    <row r="12">
      <c r="A12" s="4"/>
      <c r="B12" s="9"/>
      <c r="C12" s="9"/>
      <c r="D12" s="10"/>
      <c r="E12" t="str" s="12">
        <f>IF(COUNTA(A12:D12)=0,"",IF(OR(A12="",COUNT(B12:D12)&lt;&gt;3,B12&lt;=0,C12&lt;0,D12&lt;=0),"入力エラー：商品名・売価・原価・数量を確認",B12*D12))</f>
        <v/>
      </c>
      <c r="F12" t="str" s="12">
        <f>IF(COUNTA(A12:D12)=0,"",IF(OR(A12="",COUNT(B12:D12)&lt;&gt;3,B12&lt;=0,C12&lt;0,D12&lt;=0),"入力エラー：商品行",C12*D12))</f>
        <v/>
      </c>
      <c r="G12" t="str" s="11">
        <f>IF(COUNTA(A12:D12)=0,"",IF(OR(A12="",COUNT(B12:D12)&lt;&gt;3,B12&lt;=0,C12&lt;0,D12&lt;=0),"入力エラー：商品行",C12/B12))</f>
        <v/>
      </c>
      <c r="H12" t="str" s="12">
        <f>IF(COUNTA(A12:D12)=0,"",IF(OR(A12="",COUNT(B12:D12)&lt;&gt;3,B12&lt;=0,C12&lt;0,D12&lt;=0),"入力エラー：商品行",B12-C12))</f>
        <v/>
      </c>
      <c r="I12" t="str" s="11">
        <f>IF(E12="","",IF(OR(NOT(ISNUMBER(E12)),$E$37&lt;=0),"入力エラー：売上を確認",E12/$E$37))</f>
        <v/>
      </c>
      <c r="J12" t="str" s="12">
        <f>IF(COUNTA(A12:D12)=0,"",IF(OR(A12="",COUNT(B12:D12)&lt;&gt;3,B12&lt;=0,C12&lt;0,D12&lt;=0),"入力エラー：商品行",(B12-C12)*D12))</f>
        <v/>
      </c>
    </row>
    <row r="13">
      <c r="A13" s="4"/>
      <c r="B13" s="9"/>
      <c r="C13" s="9"/>
      <c r="D13" s="10"/>
      <c r="E13" t="str" s="12">
        <f>IF(COUNTA(A13:D13)=0,"",IF(OR(A13="",COUNT(B13:D13)&lt;&gt;3,B13&lt;=0,C13&lt;0,D13&lt;=0),"入力エラー：商品名・売価・原価・数量を確認",B13*D13))</f>
        <v/>
      </c>
      <c r="F13" t="str" s="12">
        <f>IF(COUNTA(A13:D13)=0,"",IF(OR(A13="",COUNT(B13:D13)&lt;&gt;3,B13&lt;=0,C13&lt;0,D13&lt;=0),"入力エラー：商品行",C13*D13))</f>
        <v/>
      </c>
      <c r="G13" t="str" s="11">
        <f>IF(COUNTA(A13:D13)=0,"",IF(OR(A13="",COUNT(B13:D13)&lt;&gt;3,B13&lt;=0,C13&lt;0,D13&lt;=0),"入力エラー：商品行",C13/B13))</f>
        <v/>
      </c>
      <c r="H13" t="str" s="12">
        <f>IF(COUNTA(A13:D13)=0,"",IF(OR(A13="",COUNT(B13:D13)&lt;&gt;3,B13&lt;=0,C13&lt;0,D13&lt;=0),"入力エラー：商品行",B13-C13))</f>
        <v/>
      </c>
      <c r="I13" t="str" s="11">
        <f>IF(E13="","",IF(OR(NOT(ISNUMBER(E13)),$E$37&lt;=0),"入力エラー：売上を確認",E13/$E$37))</f>
        <v/>
      </c>
      <c r="J13" t="str" s="12">
        <f>IF(COUNTA(A13:D13)=0,"",IF(OR(A13="",COUNT(B13:D13)&lt;&gt;3,B13&lt;=0,C13&lt;0,D13&lt;=0),"入力エラー：商品行",(B13-C13)*D13))</f>
        <v/>
      </c>
    </row>
    <row r="14">
      <c r="A14" s="4"/>
      <c r="B14" s="9"/>
      <c r="C14" s="9"/>
      <c r="D14" s="10"/>
      <c r="E14" t="str" s="12">
        <f>IF(COUNTA(A14:D14)=0,"",IF(OR(A14="",COUNT(B14:D14)&lt;&gt;3,B14&lt;=0,C14&lt;0,D14&lt;=0),"入力エラー：商品名・売価・原価・数量を確認",B14*D14))</f>
        <v/>
      </c>
      <c r="F14" t="str" s="12">
        <f>IF(COUNTA(A14:D14)=0,"",IF(OR(A14="",COUNT(B14:D14)&lt;&gt;3,B14&lt;=0,C14&lt;0,D14&lt;=0),"入力エラー：商品行",C14*D14))</f>
        <v/>
      </c>
      <c r="G14" t="str" s="11">
        <f>IF(COUNTA(A14:D14)=0,"",IF(OR(A14="",COUNT(B14:D14)&lt;&gt;3,B14&lt;=0,C14&lt;0,D14&lt;=0),"入力エラー：商品行",C14/B14))</f>
        <v/>
      </c>
      <c r="H14" t="str" s="12">
        <f>IF(COUNTA(A14:D14)=0,"",IF(OR(A14="",COUNT(B14:D14)&lt;&gt;3,B14&lt;=0,C14&lt;0,D14&lt;=0),"入力エラー：商品行",B14-C14))</f>
        <v/>
      </c>
      <c r="I14" t="str" s="11">
        <f>IF(E14="","",IF(OR(NOT(ISNUMBER(E14)),$E$37&lt;=0),"入力エラー：売上を確認",E14/$E$37))</f>
        <v/>
      </c>
      <c r="J14" t="str" s="12">
        <f>IF(COUNTA(A14:D14)=0,"",IF(OR(A14="",COUNT(B14:D14)&lt;&gt;3,B14&lt;=0,C14&lt;0,D14&lt;=0),"入力エラー：商品行",(B14-C14)*D14))</f>
        <v/>
      </c>
    </row>
    <row r="15">
      <c r="A15" s="4"/>
      <c r="B15" s="9"/>
      <c r="C15" s="9"/>
      <c r="D15" s="10"/>
      <c r="E15" t="str" s="12">
        <f>IF(COUNTA(A15:D15)=0,"",IF(OR(A15="",COUNT(B15:D15)&lt;&gt;3,B15&lt;=0,C15&lt;0,D15&lt;=0),"入力エラー：商品名・売価・原価・数量を確認",B15*D15))</f>
        <v/>
      </c>
      <c r="F15" t="str" s="12">
        <f>IF(COUNTA(A15:D15)=0,"",IF(OR(A15="",COUNT(B15:D15)&lt;&gt;3,B15&lt;=0,C15&lt;0,D15&lt;=0),"入力エラー：商品行",C15*D15))</f>
        <v/>
      </c>
      <c r="G15" t="str" s="11">
        <f>IF(COUNTA(A15:D15)=0,"",IF(OR(A15="",COUNT(B15:D15)&lt;&gt;3,B15&lt;=0,C15&lt;0,D15&lt;=0),"入力エラー：商品行",C15/B15))</f>
        <v/>
      </c>
      <c r="H15" t="str" s="12">
        <f>IF(COUNTA(A15:D15)=0,"",IF(OR(A15="",COUNT(B15:D15)&lt;&gt;3,B15&lt;=0,C15&lt;0,D15&lt;=0),"入力エラー：商品行",B15-C15))</f>
        <v/>
      </c>
      <c r="I15" t="str" s="11">
        <f>IF(E15="","",IF(OR(NOT(ISNUMBER(E15)),$E$37&lt;=0),"入力エラー：売上を確認",E15/$E$37))</f>
        <v/>
      </c>
      <c r="J15" t="str" s="12">
        <f>IF(COUNTA(A15:D15)=0,"",IF(OR(A15="",COUNT(B15:D15)&lt;&gt;3,B15&lt;=0,C15&lt;0,D15&lt;=0),"入力エラー：商品行",(B15-C15)*D15))</f>
        <v/>
      </c>
    </row>
    <row r="16">
      <c r="A16" s="4"/>
      <c r="B16" s="9"/>
      <c r="C16" s="9"/>
      <c r="D16" s="10"/>
      <c r="E16" t="str" s="12">
        <f>IF(COUNTA(A16:D16)=0,"",IF(OR(A16="",COUNT(B16:D16)&lt;&gt;3,B16&lt;=0,C16&lt;0,D16&lt;=0),"入力エラー：商品名・売価・原価・数量を確認",B16*D16))</f>
        <v/>
      </c>
      <c r="F16" t="str" s="12">
        <f>IF(COUNTA(A16:D16)=0,"",IF(OR(A16="",COUNT(B16:D16)&lt;&gt;3,B16&lt;=0,C16&lt;0,D16&lt;=0),"入力エラー：商品行",C16*D16))</f>
        <v/>
      </c>
      <c r="G16" t="str" s="11">
        <f>IF(COUNTA(A16:D16)=0,"",IF(OR(A16="",COUNT(B16:D16)&lt;&gt;3,B16&lt;=0,C16&lt;0,D16&lt;=0),"入力エラー：商品行",C16/B16))</f>
        <v/>
      </c>
      <c r="H16" t="str" s="12">
        <f>IF(COUNTA(A16:D16)=0,"",IF(OR(A16="",COUNT(B16:D16)&lt;&gt;3,B16&lt;=0,C16&lt;0,D16&lt;=0),"入力エラー：商品行",B16-C16))</f>
        <v/>
      </c>
      <c r="I16" t="str" s="11">
        <f>IF(E16="","",IF(OR(NOT(ISNUMBER(E16)),$E$37&lt;=0),"入力エラー：売上を確認",E16/$E$37))</f>
        <v/>
      </c>
      <c r="J16" t="str" s="12">
        <f>IF(COUNTA(A16:D16)=0,"",IF(OR(A16="",COUNT(B16:D16)&lt;&gt;3,B16&lt;=0,C16&lt;0,D16&lt;=0),"入力エラー：商品行",(B16-C16)*D16))</f>
        <v/>
      </c>
    </row>
    <row r="17">
      <c r="A17" s="4"/>
      <c r="B17" s="9"/>
      <c r="C17" s="9"/>
      <c r="D17" s="10"/>
      <c r="E17" t="str" s="12">
        <f>IF(COUNTA(A17:D17)=0,"",IF(OR(A17="",COUNT(B17:D17)&lt;&gt;3,B17&lt;=0,C17&lt;0,D17&lt;=0),"入力エラー：商品名・売価・原価・数量を確認",B17*D17))</f>
        <v/>
      </c>
      <c r="F17" t="str" s="12">
        <f>IF(COUNTA(A17:D17)=0,"",IF(OR(A17="",COUNT(B17:D17)&lt;&gt;3,B17&lt;=0,C17&lt;0,D17&lt;=0),"入力エラー：商品行",C17*D17))</f>
        <v/>
      </c>
      <c r="G17" t="str" s="11">
        <f>IF(COUNTA(A17:D17)=0,"",IF(OR(A17="",COUNT(B17:D17)&lt;&gt;3,B17&lt;=0,C17&lt;0,D17&lt;=0),"入力エラー：商品行",C17/B17))</f>
        <v/>
      </c>
      <c r="H17" t="str" s="12">
        <f>IF(COUNTA(A17:D17)=0,"",IF(OR(A17="",COUNT(B17:D17)&lt;&gt;3,B17&lt;=0,C17&lt;0,D17&lt;=0),"入力エラー：商品行",B17-C17))</f>
        <v/>
      </c>
      <c r="I17" t="str" s="11">
        <f>IF(E17="","",IF(OR(NOT(ISNUMBER(E17)),$E$37&lt;=0),"入力エラー：売上を確認",E17/$E$37))</f>
        <v/>
      </c>
      <c r="J17" t="str" s="12">
        <f>IF(COUNTA(A17:D17)=0,"",IF(OR(A17="",COUNT(B17:D17)&lt;&gt;3,B17&lt;=0,C17&lt;0,D17&lt;=0),"入力エラー：商品行",(B17-C17)*D17))</f>
        <v/>
      </c>
    </row>
    <row r="18">
      <c r="A18" s="4"/>
      <c r="B18" s="9"/>
      <c r="C18" s="9"/>
      <c r="D18" s="10"/>
      <c r="E18" t="str" s="12">
        <f>IF(COUNTA(A18:D18)=0,"",IF(OR(A18="",COUNT(B18:D18)&lt;&gt;3,B18&lt;=0,C18&lt;0,D18&lt;=0),"入力エラー：商品名・売価・原価・数量を確認",B18*D18))</f>
        <v/>
      </c>
      <c r="F18" t="str" s="12">
        <f>IF(COUNTA(A18:D18)=0,"",IF(OR(A18="",COUNT(B18:D18)&lt;&gt;3,B18&lt;=0,C18&lt;0,D18&lt;=0),"入力エラー：商品行",C18*D18))</f>
        <v/>
      </c>
      <c r="G18" t="str" s="11">
        <f>IF(COUNTA(A18:D18)=0,"",IF(OR(A18="",COUNT(B18:D18)&lt;&gt;3,B18&lt;=0,C18&lt;0,D18&lt;=0),"入力エラー：商品行",C18/B18))</f>
        <v/>
      </c>
      <c r="H18" t="str" s="12">
        <f>IF(COUNTA(A18:D18)=0,"",IF(OR(A18="",COUNT(B18:D18)&lt;&gt;3,B18&lt;=0,C18&lt;0,D18&lt;=0),"入力エラー：商品行",B18-C18))</f>
        <v/>
      </c>
      <c r="I18" t="str" s="11">
        <f>IF(E18="","",IF(OR(NOT(ISNUMBER(E18)),$E$37&lt;=0),"入力エラー：売上を確認",E18/$E$37))</f>
        <v/>
      </c>
      <c r="J18" t="str" s="12">
        <f>IF(COUNTA(A18:D18)=0,"",IF(OR(A18="",COUNT(B18:D18)&lt;&gt;3,B18&lt;=0,C18&lt;0,D18&lt;=0),"入力エラー：商品行",(B18-C18)*D18))</f>
        <v/>
      </c>
    </row>
    <row r="19">
      <c r="A19" s="4"/>
      <c r="B19" s="9"/>
      <c r="C19" s="9"/>
      <c r="D19" s="10"/>
      <c r="E19" t="str" s="12">
        <f>IF(COUNTA(A19:D19)=0,"",IF(OR(A19="",COUNT(B19:D19)&lt;&gt;3,B19&lt;=0,C19&lt;0,D19&lt;=0),"入力エラー：商品名・売価・原価・数量を確認",B19*D19))</f>
        <v/>
      </c>
      <c r="F19" t="str" s="12">
        <f>IF(COUNTA(A19:D19)=0,"",IF(OR(A19="",COUNT(B19:D19)&lt;&gt;3,B19&lt;=0,C19&lt;0,D19&lt;=0),"入力エラー：商品行",C19*D19))</f>
        <v/>
      </c>
      <c r="G19" t="str" s="11">
        <f>IF(COUNTA(A19:D19)=0,"",IF(OR(A19="",COUNT(B19:D19)&lt;&gt;3,B19&lt;=0,C19&lt;0,D19&lt;=0),"入力エラー：商品行",C19/B19))</f>
        <v/>
      </c>
      <c r="H19" t="str" s="12">
        <f>IF(COUNTA(A19:D19)=0,"",IF(OR(A19="",COUNT(B19:D19)&lt;&gt;3,B19&lt;=0,C19&lt;0,D19&lt;=0),"入力エラー：商品行",B19-C19))</f>
        <v/>
      </c>
      <c r="I19" t="str" s="11">
        <f>IF(E19="","",IF(OR(NOT(ISNUMBER(E19)),$E$37&lt;=0),"入力エラー：売上を確認",E19/$E$37))</f>
        <v/>
      </c>
      <c r="J19" t="str" s="12">
        <f>IF(COUNTA(A19:D19)=0,"",IF(OR(A19="",COUNT(B19:D19)&lt;&gt;3,B19&lt;=0,C19&lt;0,D19&lt;=0),"入力エラー：商品行",(B19-C19)*D19))</f>
        <v/>
      </c>
    </row>
    <row r="20">
      <c r="A20" s="4"/>
      <c r="B20" s="9"/>
      <c r="C20" s="9"/>
      <c r="D20" s="10"/>
      <c r="E20" t="str" s="12">
        <f>IF(COUNTA(A20:D20)=0,"",IF(OR(A20="",COUNT(B20:D20)&lt;&gt;3,B20&lt;=0,C20&lt;0,D20&lt;=0),"入力エラー：商品名・売価・原価・数量を確認",B20*D20))</f>
        <v/>
      </c>
      <c r="F20" t="str" s="12">
        <f>IF(COUNTA(A20:D20)=0,"",IF(OR(A20="",COUNT(B20:D20)&lt;&gt;3,B20&lt;=0,C20&lt;0,D20&lt;=0),"入力エラー：商品行",C20*D20))</f>
        <v/>
      </c>
      <c r="G20" t="str" s="11">
        <f>IF(COUNTA(A20:D20)=0,"",IF(OR(A20="",COUNT(B20:D20)&lt;&gt;3,B20&lt;=0,C20&lt;0,D20&lt;=0),"入力エラー：商品行",C20/B20))</f>
        <v/>
      </c>
      <c r="H20" t="str" s="12">
        <f>IF(COUNTA(A20:D20)=0,"",IF(OR(A20="",COUNT(B20:D20)&lt;&gt;3,B20&lt;=0,C20&lt;0,D20&lt;=0),"入力エラー：商品行",B20-C20))</f>
        <v/>
      </c>
      <c r="I20" t="str" s="11">
        <f>IF(E20="","",IF(OR(NOT(ISNUMBER(E20)),$E$37&lt;=0),"入力エラー：売上を確認",E20/$E$37))</f>
        <v/>
      </c>
      <c r="J20" t="str" s="12">
        <f>IF(COUNTA(A20:D20)=0,"",IF(OR(A20="",COUNT(B20:D20)&lt;&gt;3,B20&lt;=0,C20&lt;0,D20&lt;=0),"入力エラー：商品行",(B20-C20)*D20))</f>
        <v/>
      </c>
    </row>
    <row r="21">
      <c r="A21" s="4"/>
      <c r="B21" s="9"/>
      <c r="C21" s="9"/>
      <c r="D21" s="10"/>
      <c r="E21" t="str" s="12">
        <f>IF(COUNTA(A21:D21)=0,"",IF(OR(A21="",COUNT(B21:D21)&lt;&gt;3,B21&lt;=0,C21&lt;0,D21&lt;=0),"入力エラー：商品名・売価・原価・数量を確認",B21*D21))</f>
        <v/>
      </c>
      <c r="F21" t="str" s="12">
        <f>IF(COUNTA(A21:D21)=0,"",IF(OR(A21="",COUNT(B21:D21)&lt;&gt;3,B21&lt;=0,C21&lt;0,D21&lt;=0),"入力エラー：商品行",C21*D21))</f>
        <v/>
      </c>
      <c r="G21" t="str" s="11">
        <f>IF(COUNTA(A21:D21)=0,"",IF(OR(A21="",COUNT(B21:D21)&lt;&gt;3,B21&lt;=0,C21&lt;0,D21&lt;=0),"入力エラー：商品行",C21/B21))</f>
        <v/>
      </c>
      <c r="H21" t="str" s="12">
        <f>IF(COUNTA(A21:D21)=0,"",IF(OR(A21="",COUNT(B21:D21)&lt;&gt;3,B21&lt;=0,C21&lt;0,D21&lt;=0),"入力エラー：商品行",B21-C21))</f>
        <v/>
      </c>
      <c r="I21" t="str" s="11">
        <f>IF(E21="","",IF(OR(NOT(ISNUMBER(E21)),$E$37&lt;=0),"入力エラー：売上を確認",E21/$E$37))</f>
        <v/>
      </c>
      <c r="J21" t="str" s="12">
        <f>IF(COUNTA(A21:D21)=0,"",IF(OR(A21="",COUNT(B21:D21)&lt;&gt;3,B21&lt;=0,C21&lt;0,D21&lt;=0),"入力エラー：商品行",(B21-C21)*D21))</f>
        <v/>
      </c>
    </row>
    <row r="22">
      <c r="A22" s="4"/>
      <c r="B22" s="9"/>
      <c r="C22" s="9"/>
      <c r="D22" s="10"/>
      <c r="E22" t="str" s="12">
        <f>IF(COUNTA(A22:D22)=0,"",IF(OR(A22="",COUNT(B22:D22)&lt;&gt;3,B22&lt;=0,C22&lt;0,D22&lt;=0),"入力エラー：商品名・売価・原価・数量を確認",B22*D22))</f>
        <v/>
      </c>
      <c r="F22" t="str" s="12">
        <f>IF(COUNTA(A22:D22)=0,"",IF(OR(A22="",COUNT(B22:D22)&lt;&gt;3,B22&lt;=0,C22&lt;0,D22&lt;=0),"入力エラー：商品行",C22*D22))</f>
        <v/>
      </c>
      <c r="G22" t="str" s="11">
        <f>IF(COUNTA(A22:D22)=0,"",IF(OR(A22="",COUNT(B22:D22)&lt;&gt;3,B22&lt;=0,C22&lt;0,D22&lt;=0),"入力エラー：商品行",C22/B22))</f>
        <v/>
      </c>
      <c r="H22" t="str" s="12">
        <f>IF(COUNTA(A22:D22)=0,"",IF(OR(A22="",COUNT(B22:D22)&lt;&gt;3,B22&lt;=0,C22&lt;0,D22&lt;=0),"入力エラー：商品行",B22-C22))</f>
        <v/>
      </c>
      <c r="I22" t="str" s="11">
        <f>IF(E22="","",IF(OR(NOT(ISNUMBER(E22)),$E$37&lt;=0),"入力エラー：売上を確認",E22/$E$37))</f>
        <v/>
      </c>
      <c r="J22" t="str" s="12">
        <f>IF(COUNTA(A22:D22)=0,"",IF(OR(A22="",COUNT(B22:D22)&lt;&gt;3,B22&lt;=0,C22&lt;0,D22&lt;=0),"入力エラー：商品行",(B22-C22)*D22))</f>
        <v/>
      </c>
    </row>
    <row r="23">
      <c r="A23" s="4"/>
      <c r="B23" s="9"/>
      <c r="C23" s="9"/>
      <c r="D23" s="10"/>
      <c r="E23" t="str" s="12">
        <f>IF(COUNTA(A23:D23)=0,"",IF(OR(A23="",COUNT(B23:D23)&lt;&gt;3,B23&lt;=0,C23&lt;0,D23&lt;=0),"入力エラー：商品名・売価・原価・数量を確認",B23*D23))</f>
        <v/>
      </c>
      <c r="F23" t="str" s="12">
        <f>IF(COUNTA(A23:D23)=0,"",IF(OR(A23="",COUNT(B23:D23)&lt;&gt;3,B23&lt;=0,C23&lt;0,D23&lt;=0),"入力エラー：商品行",C23*D23))</f>
        <v/>
      </c>
      <c r="G23" t="str" s="11">
        <f>IF(COUNTA(A23:D23)=0,"",IF(OR(A23="",COUNT(B23:D23)&lt;&gt;3,B23&lt;=0,C23&lt;0,D23&lt;=0),"入力エラー：商品行",C23/B23))</f>
        <v/>
      </c>
      <c r="H23" t="str" s="12">
        <f>IF(COUNTA(A23:D23)=0,"",IF(OR(A23="",COUNT(B23:D23)&lt;&gt;3,B23&lt;=0,C23&lt;0,D23&lt;=0),"入力エラー：商品行",B23-C23))</f>
        <v/>
      </c>
      <c r="I23" t="str" s="11">
        <f>IF(E23="","",IF(OR(NOT(ISNUMBER(E23)),$E$37&lt;=0),"入力エラー：売上を確認",E23/$E$37))</f>
        <v/>
      </c>
      <c r="J23" t="str" s="12">
        <f>IF(COUNTA(A23:D23)=0,"",IF(OR(A23="",COUNT(B23:D23)&lt;&gt;3,B23&lt;=0,C23&lt;0,D23&lt;=0),"入力エラー：商品行",(B23-C23)*D23))</f>
        <v/>
      </c>
    </row>
    <row r="24">
      <c r="A24" s="4"/>
      <c r="B24" s="9"/>
      <c r="C24" s="9"/>
      <c r="D24" s="10"/>
      <c r="E24" t="str" s="12">
        <f>IF(COUNTA(A24:D24)=0,"",IF(OR(A24="",COUNT(B24:D24)&lt;&gt;3,B24&lt;=0,C24&lt;0,D24&lt;=0),"入力エラー：商品名・売価・原価・数量を確認",B24*D24))</f>
        <v/>
      </c>
      <c r="F24" t="str" s="12">
        <f>IF(COUNTA(A24:D24)=0,"",IF(OR(A24="",COUNT(B24:D24)&lt;&gt;3,B24&lt;=0,C24&lt;0,D24&lt;=0),"入力エラー：商品行",C24*D24))</f>
        <v/>
      </c>
      <c r="G24" t="str" s="11">
        <f>IF(COUNTA(A24:D24)=0,"",IF(OR(A24="",COUNT(B24:D24)&lt;&gt;3,B24&lt;=0,C24&lt;0,D24&lt;=0),"入力エラー：商品行",C24/B24))</f>
        <v/>
      </c>
      <c r="H24" t="str" s="12">
        <f>IF(COUNTA(A24:D24)=0,"",IF(OR(A24="",COUNT(B24:D24)&lt;&gt;3,B24&lt;=0,C24&lt;0,D24&lt;=0),"入力エラー：商品行",B24-C24))</f>
        <v/>
      </c>
      <c r="I24" t="str" s="11">
        <f>IF(E24="","",IF(OR(NOT(ISNUMBER(E24)),$E$37&lt;=0),"入力エラー：売上を確認",E24/$E$37))</f>
        <v/>
      </c>
      <c r="J24" t="str" s="12">
        <f>IF(COUNTA(A24:D24)=0,"",IF(OR(A24="",COUNT(B24:D24)&lt;&gt;3,B24&lt;=0,C24&lt;0,D24&lt;=0),"入力エラー：商品行",(B24-C24)*D24))</f>
        <v/>
      </c>
    </row>
    <row r="25">
      <c r="A25" s="4"/>
      <c r="B25" s="9"/>
      <c r="C25" s="9"/>
      <c r="D25" s="10"/>
      <c r="E25" t="str" s="12">
        <f>IF(COUNTA(A25:D25)=0,"",IF(OR(A25="",COUNT(B25:D25)&lt;&gt;3,B25&lt;=0,C25&lt;0,D25&lt;=0),"入力エラー：商品名・売価・原価・数量を確認",B25*D25))</f>
        <v/>
      </c>
      <c r="F25" t="str" s="12">
        <f>IF(COUNTA(A25:D25)=0,"",IF(OR(A25="",COUNT(B25:D25)&lt;&gt;3,B25&lt;=0,C25&lt;0,D25&lt;=0),"入力エラー：商品行",C25*D25))</f>
        <v/>
      </c>
      <c r="G25" t="str" s="11">
        <f>IF(COUNTA(A25:D25)=0,"",IF(OR(A25="",COUNT(B25:D25)&lt;&gt;3,B25&lt;=0,C25&lt;0,D25&lt;=0),"入力エラー：商品行",C25/B25))</f>
        <v/>
      </c>
      <c r="H25" t="str" s="12">
        <f>IF(COUNTA(A25:D25)=0,"",IF(OR(A25="",COUNT(B25:D25)&lt;&gt;3,B25&lt;=0,C25&lt;0,D25&lt;=0),"入力エラー：商品行",B25-C25))</f>
        <v/>
      </c>
      <c r="I25" t="str" s="11">
        <f>IF(E25="","",IF(OR(NOT(ISNUMBER(E25)),$E$37&lt;=0),"入力エラー：売上を確認",E25/$E$37))</f>
        <v/>
      </c>
      <c r="J25" t="str" s="12">
        <f>IF(COUNTA(A25:D25)=0,"",IF(OR(A25="",COUNT(B25:D25)&lt;&gt;3,B25&lt;=0,C25&lt;0,D25&lt;=0),"入力エラー：商品行",(B25-C25)*D25))</f>
        <v/>
      </c>
    </row>
    <row r="26">
      <c r="A26" s="4"/>
      <c r="B26" s="9"/>
      <c r="C26" s="9"/>
      <c r="D26" s="10"/>
      <c r="E26" t="str" s="12">
        <f>IF(COUNTA(A26:D26)=0,"",IF(OR(A26="",COUNT(B26:D26)&lt;&gt;3,B26&lt;=0,C26&lt;0,D26&lt;=0),"入力エラー：商品名・売価・原価・数量を確認",B26*D26))</f>
        <v/>
      </c>
      <c r="F26" t="str" s="12">
        <f>IF(COUNTA(A26:D26)=0,"",IF(OR(A26="",COUNT(B26:D26)&lt;&gt;3,B26&lt;=0,C26&lt;0,D26&lt;=0),"入力エラー：商品行",C26*D26))</f>
        <v/>
      </c>
      <c r="G26" t="str" s="11">
        <f>IF(COUNTA(A26:D26)=0,"",IF(OR(A26="",COUNT(B26:D26)&lt;&gt;3,B26&lt;=0,C26&lt;0,D26&lt;=0),"入力エラー：商品行",C26/B26))</f>
        <v/>
      </c>
      <c r="H26" t="str" s="12">
        <f>IF(COUNTA(A26:D26)=0,"",IF(OR(A26="",COUNT(B26:D26)&lt;&gt;3,B26&lt;=0,C26&lt;0,D26&lt;=0),"入力エラー：商品行",B26-C26))</f>
        <v/>
      </c>
      <c r="I26" t="str" s="11">
        <f>IF(E26="","",IF(OR(NOT(ISNUMBER(E26)),$E$37&lt;=0),"入力エラー：売上を確認",E26/$E$37))</f>
        <v/>
      </c>
      <c r="J26" t="str" s="12">
        <f>IF(COUNTA(A26:D26)=0,"",IF(OR(A26="",COUNT(B26:D26)&lt;&gt;3,B26&lt;=0,C26&lt;0,D26&lt;=0),"入力エラー：商品行",(B26-C26)*D26))</f>
        <v/>
      </c>
    </row>
    <row r="27">
      <c r="A27" s="4"/>
      <c r="B27" s="9"/>
      <c r="C27" s="9"/>
      <c r="D27" s="10"/>
      <c r="E27" t="str" s="12">
        <f>IF(COUNTA(A27:D27)=0,"",IF(OR(A27="",COUNT(B27:D27)&lt;&gt;3,B27&lt;=0,C27&lt;0,D27&lt;=0),"入力エラー：商品名・売価・原価・数量を確認",B27*D27))</f>
        <v/>
      </c>
      <c r="F27" t="str" s="12">
        <f>IF(COUNTA(A27:D27)=0,"",IF(OR(A27="",COUNT(B27:D27)&lt;&gt;3,B27&lt;=0,C27&lt;0,D27&lt;=0),"入力エラー：商品行",C27*D27))</f>
        <v/>
      </c>
      <c r="G27" t="str" s="11">
        <f>IF(COUNTA(A27:D27)=0,"",IF(OR(A27="",COUNT(B27:D27)&lt;&gt;3,B27&lt;=0,C27&lt;0,D27&lt;=0),"入力エラー：商品行",C27/B27))</f>
        <v/>
      </c>
      <c r="H27" t="str" s="12">
        <f>IF(COUNTA(A27:D27)=0,"",IF(OR(A27="",COUNT(B27:D27)&lt;&gt;3,B27&lt;=0,C27&lt;0,D27&lt;=0),"入力エラー：商品行",B27-C27))</f>
        <v/>
      </c>
      <c r="I27" t="str" s="11">
        <f>IF(E27="","",IF(OR(NOT(ISNUMBER(E27)),$E$37&lt;=0),"入力エラー：売上を確認",E27/$E$37))</f>
        <v/>
      </c>
      <c r="J27" t="str" s="12">
        <f>IF(COUNTA(A27:D27)=0,"",IF(OR(A27="",COUNT(B27:D27)&lt;&gt;3,B27&lt;=0,C27&lt;0,D27&lt;=0),"入力エラー：商品行",(B27-C27)*D27))</f>
        <v/>
      </c>
    </row>
    <row r="28">
      <c r="A28" s="4"/>
      <c r="B28" s="9"/>
      <c r="C28" s="9"/>
      <c r="D28" s="10"/>
      <c r="E28" t="str" s="12">
        <f>IF(COUNTA(A28:D28)=0,"",IF(OR(A28="",COUNT(B28:D28)&lt;&gt;3,B28&lt;=0,C28&lt;0,D28&lt;=0),"入力エラー：商品名・売価・原価・数量を確認",B28*D28))</f>
        <v/>
      </c>
      <c r="F28" t="str" s="12">
        <f>IF(COUNTA(A28:D28)=0,"",IF(OR(A28="",COUNT(B28:D28)&lt;&gt;3,B28&lt;=0,C28&lt;0,D28&lt;=0),"入力エラー：商品行",C28*D28))</f>
        <v/>
      </c>
      <c r="G28" t="str" s="11">
        <f>IF(COUNTA(A28:D28)=0,"",IF(OR(A28="",COUNT(B28:D28)&lt;&gt;3,B28&lt;=0,C28&lt;0,D28&lt;=0),"入力エラー：商品行",C28/B28))</f>
        <v/>
      </c>
      <c r="H28" t="str" s="12">
        <f>IF(COUNTA(A28:D28)=0,"",IF(OR(A28="",COUNT(B28:D28)&lt;&gt;3,B28&lt;=0,C28&lt;0,D28&lt;=0),"入力エラー：商品行",B28-C28))</f>
        <v/>
      </c>
      <c r="I28" t="str" s="11">
        <f>IF(E28="","",IF(OR(NOT(ISNUMBER(E28)),$E$37&lt;=0),"入力エラー：売上を確認",E28/$E$37))</f>
        <v/>
      </c>
      <c r="J28" t="str" s="12">
        <f>IF(COUNTA(A28:D28)=0,"",IF(OR(A28="",COUNT(B28:D28)&lt;&gt;3,B28&lt;=0,C28&lt;0,D28&lt;=0),"入力エラー：商品行",(B28-C28)*D28))</f>
        <v/>
      </c>
    </row>
    <row r="29">
      <c r="A29" s="4"/>
      <c r="B29" s="9"/>
      <c r="C29" s="9"/>
      <c r="D29" s="10"/>
      <c r="E29" t="str" s="12">
        <f>IF(COUNTA(A29:D29)=0,"",IF(OR(A29="",COUNT(B29:D29)&lt;&gt;3,B29&lt;=0,C29&lt;0,D29&lt;=0),"入力エラー：商品名・売価・原価・数量を確認",B29*D29))</f>
        <v/>
      </c>
      <c r="F29" t="str" s="12">
        <f>IF(COUNTA(A29:D29)=0,"",IF(OR(A29="",COUNT(B29:D29)&lt;&gt;3,B29&lt;=0,C29&lt;0,D29&lt;=0),"入力エラー：商品行",C29*D29))</f>
        <v/>
      </c>
      <c r="G29" t="str" s="11">
        <f>IF(COUNTA(A29:D29)=0,"",IF(OR(A29="",COUNT(B29:D29)&lt;&gt;3,B29&lt;=0,C29&lt;0,D29&lt;=0),"入力エラー：商品行",C29/B29))</f>
        <v/>
      </c>
      <c r="H29" t="str" s="12">
        <f>IF(COUNTA(A29:D29)=0,"",IF(OR(A29="",COUNT(B29:D29)&lt;&gt;3,B29&lt;=0,C29&lt;0,D29&lt;=0),"入力エラー：商品行",B29-C29))</f>
        <v/>
      </c>
      <c r="I29" t="str" s="11">
        <f>IF(E29="","",IF(OR(NOT(ISNUMBER(E29)),$E$37&lt;=0),"入力エラー：売上を確認",E29/$E$37))</f>
        <v/>
      </c>
      <c r="J29" t="str" s="12">
        <f>IF(COUNTA(A29:D29)=0,"",IF(OR(A29="",COUNT(B29:D29)&lt;&gt;3,B29&lt;=0,C29&lt;0,D29&lt;=0),"入力エラー：商品行",(B29-C29)*D29))</f>
        <v/>
      </c>
    </row>
    <row r="30">
      <c r="A30" s="4"/>
      <c r="B30" s="9"/>
      <c r="C30" s="9"/>
      <c r="D30" s="10"/>
      <c r="E30" t="str" s="12">
        <f>IF(COUNTA(A30:D30)=0,"",IF(OR(A30="",COUNT(B30:D30)&lt;&gt;3,B30&lt;=0,C30&lt;0,D30&lt;=0),"入力エラー：商品名・売価・原価・数量を確認",B30*D30))</f>
        <v/>
      </c>
      <c r="F30" t="str" s="12">
        <f>IF(COUNTA(A30:D30)=0,"",IF(OR(A30="",COUNT(B30:D30)&lt;&gt;3,B30&lt;=0,C30&lt;0,D30&lt;=0),"入力エラー：商品行",C30*D30))</f>
        <v/>
      </c>
      <c r="G30" t="str" s="11">
        <f>IF(COUNTA(A30:D30)=0,"",IF(OR(A30="",COUNT(B30:D30)&lt;&gt;3,B30&lt;=0,C30&lt;0,D30&lt;=0),"入力エラー：商品行",C30/B30))</f>
        <v/>
      </c>
      <c r="H30" t="str" s="12">
        <f>IF(COUNTA(A30:D30)=0,"",IF(OR(A30="",COUNT(B30:D30)&lt;&gt;3,B30&lt;=0,C30&lt;0,D30&lt;=0),"入力エラー：商品行",B30-C30))</f>
        <v/>
      </c>
      <c r="I30" t="str" s="11">
        <f>IF(E30="","",IF(OR(NOT(ISNUMBER(E30)),$E$37&lt;=0),"入力エラー：売上を確認",E30/$E$37))</f>
        <v/>
      </c>
      <c r="J30" t="str" s="12">
        <f>IF(COUNTA(A30:D30)=0,"",IF(OR(A30="",COUNT(B30:D30)&lt;&gt;3,B30&lt;=0,C30&lt;0,D30&lt;=0),"入力エラー：商品行",(B30-C30)*D30))</f>
        <v/>
      </c>
    </row>
    <row r="31">
      <c r="A31" s="4"/>
      <c r="B31" s="9"/>
      <c r="C31" s="9"/>
      <c r="D31" s="10"/>
      <c r="E31" t="str" s="12">
        <f>IF(COUNTA(A31:D31)=0,"",IF(OR(A31="",COUNT(B31:D31)&lt;&gt;3,B31&lt;=0,C31&lt;0,D31&lt;=0),"入力エラー：商品名・売価・原価・数量を確認",B31*D31))</f>
        <v/>
      </c>
      <c r="F31" t="str" s="12">
        <f>IF(COUNTA(A31:D31)=0,"",IF(OR(A31="",COUNT(B31:D31)&lt;&gt;3,B31&lt;=0,C31&lt;0,D31&lt;=0),"入力エラー：商品行",C31*D31))</f>
        <v/>
      </c>
      <c r="G31" t="str" s="11">
        <f>IF(COUNTA(A31:D31)=0,"",IF(OR(A31="",COUNT(B31:D31)&lt;&gt;3,B31&lt;=0,C31&lt;0,D31&lt;=0),"入力エラー：商品行",C31/B31))</f>
        <v/>
      </c>
      <c r="H31" t="str" s="12">
        <f>IF(COUNTA(A31:D31)=0,"",IF(OR(A31="",COUNT(B31:D31)&lt;&gt;3,B31&lt;=0,C31&lt;0,D31&lt;=0),"入力エラー：商品行",B31-C31))</f>
        <v/>
      </c>
      <c r="I31" t="str" s="11">
        <f>IF(E31="","",IF(OR(NOT(ISNUMBER(E31)),$E$37&lt;=0),"入力エラー：売上を確認",E31/$E$37))</f>
        <v/>
      </c>
      <c r="J31" t="str" s="12">
        <f>IF(COUNTA(A31:D31)=0,"",IF(OR(A31="",COUNT(B31:D31)&lt;&gt;3,B31&lt;=0,C31&lt;0,D31&lt;=0),"入力エラー：商品行",(B31-C31)*D31))</f>
        <v/>
      </c>
    </row>
    <row r="32">
      <c r="A32" s="4"/>
      <c r="B32" s="9"/>
      <c r="C32" s="9"/>
      <c r="D32" s="10"/>
      <c r="E32" t="str" s="12">
        <f>IF(COUNTA(A32:D32)=0,"",IF(OR(A32="",COUNT(B32:D32)&lt;&gt;3,B32&lt;=0,C32&lt;0,D32&lt;=0),"入力エラー：商品名・売価・原価・数量を確認",B32*D32))</f>
        <v/>
      </c>
      <c r="F32" t="str" s="12">
        <f>IF(COUNTA(A32:D32)=0,"",IF(OR(A32="",COUNT(B32:D32)&lt;&gt;3,B32&lt;=0,C32&lt;0,D32&lt;=0),"入力エラー：商品行",C32*D32))</f>
        <v/>
      </c>
      <c r="G32" t="str" s="11">
        <f>IF(COUNTA(A32:D32)=0,"",IF(OR(A32="",COUNT(B32:D32)&lt;&gt;3,B32&lt;=0,C32&lt;0,D32&lt;=0),"入力エラー：商品行",C32/B32))</f>
        <v/>
      </c>
      <c r="H32" t="str" s="12">
        <f>IF(COUNTA(A32:D32)=0,"",IF(OR(A32="",COUNT(B32:D32)&lt;&gt;3,B32&lt;=0,C32&lt;0,D32&lt;=0),"入力エラー：商品行",B32-C32))</f>
        <v/>
      </c>
      <c r="I32" t="str" s="11">
        <f>IF(E32="","",IF(OR(NOT(ISNUMBER(E32)),$E$37&lt;=0),"入力エラー：売上を確認",E32/$E$37))</f>
        <v/>
      </c>
      <c r="J32" t="str" s="12">
        <f>IF(COUNTA(A32:D32)=0,"",IF(OR(A32="",COUNT(B32:D32)&lt;&gt;3,B32&lt;=0,C32&lt;0,D32&lt;=0),"入力エラー：商品行",(B32-C32)*D32))</f>
        <v/>
      </c>
    </row>
    <row r="33">
      <c r="A33" s="4"/>
      <c r="B33" s="9"/>
      <c r="C33" s="9"/>
      <c r="D33" s="10"/>
      <c r="E33" t="str" s="12">
        <f>IF(COUNTA(A33:D33)=0,"",IF(OR(A33="",COUNT(B33:D33)&lt;&gt;3,B33&lt;=0,C33&lt;0,D33&lt;=0),"入力エラー：商品名・売価・原価・数量を確認",B33*D33))</f>
        <v/>
      </c>
      <c r="F33" t="str" s="12">
        <f>IF(COUNTA(A33:D33)=0,"",IF(OR(A33="",COUNT(B33:D33)&lt;&gt;3,B33&lt;=0,C33&lt;0,D33&lt;=0),"入力エラー：商品行",C33*D33))</f>
        <v/>
      </c>
      <c r="G33" t="str" s="11">
        <f>IF(COUNTA(A33:D33)=0,"",IF(OR(A33="",COUNT(B33:D33)&lt;&gt;3,B33&lt;=0,C33&lt;0,D33&lt;=0),"入力エラー：商品行",C33/B33))</f>
        <v/>
      </c>
      <c r="H33" t="str" s="12">
        <f>IF(COUNTA(A33:D33)=0,"",IF(OR(A33="",COUNT(B33:D33)&lt;&gt;3,B33&lt;=0,C33&lt;0,D33&lt;=0),"入力エラー：商品行",B33-C33))</f>
        <v/>
      </c>
      <c r="I33" t="str" s="11">
        <f>IF(E33="","",IF(OR(NOT(ISNUMBER(E33)),$E$37&lt;=0),"入力エラー：売上を確認",E33/$E$37))</f>
        <v/>
      </c>
      <c r="J33" t="str" s="12">
        <f>IF(COUNTA(A33:D33)=0,"",IF(OR(A33="",COUNT(B33:D33)&lt;&gt;3,B33&lt;=0,C33&lt;0,D33&lt;=0),"入力エラー：商品行",(B33-C33)*D33))</f>
        <v/>
      </c>
    </row>
    <row r="34">
      <c r="A34" s="4"/>
      <c r="B34" s="9"/>
      <c r="C34" s="9"/>
      <c r="D34" s="10"/>
      <c r="E34" t="str" s="12">
        <f>IF(COUNTA(A34:D34)=0,"",IF(OR(A34="",COUNT(B34:D34)&lt;&gt;3,B34&lt;=0,C34&lt;0,D34&lt;=0),"入力エラー：商品名・売価・原価・数量を確認",B34*D34))</f>
        <v/>
      </c>
      <c r="F34" t="str" s="12">
        <f>IF(COUNTA(A34:D34)=0,"",IF(OR(A34="",COUNT(B34:D34)&lt;&gt;3,B34&lt;=0,C34&lt;0,D34&lt;=0),"入力エラー：商品行",C34*D34))</f>
        <v/>
      </c>
      <c r="G34" t="str" s="11">
        <f>IF(COUNTA(A34:D34)=0,"",IF(OR(A34="",COUNT(B34:D34)&lt;&gt;3,B34&lt;=0,C34&lt;0,D34&lt;=0),"入力エラー：商品行",C34/B34))</f>
        <v/>
      </c>
      <c r="H34" t="str" s="12">
        <f>IF(COUNTA(A34:D34)=0,"",IF(OR(A34="",COUNT(B34:D34)&lt;&gt;3,B34&lt;=0,C34&lt;0,D34&lt;=0),"入力エラー：商品行",B34-C34))</f>
        <v/>
      </c>
      <c r="I34" t="str" s="11">
        <f>IF(E34="","",IF(OR(NOT(ISNUMBER(E34)),$E$37&lt;=0),"入力エラー：売上を確認",E34/$E$37))</f>
        <v/>
      </c>
      <c r="J34" t="str" s="12">
        <f>IF(COUNTA(A34:D34)=0,"",IF(OR(A34="",COUNT(B34:D34)&lt;&gt;3,B34&lt;=0,C34&lt;0,D34&lt;=0),"入力エラー：商品行",(B34-C34)*D34))</f>
        <v/>
      </c>
    </row>
    <row r="35">
      <c r="A35" s="4"/>
      <c r="B35" s="9"/>
      <c r="C35" s="9"/>
      <c r="D35" s="10"/>
      <c r="E35" t="str" s="12">
        <f>IF(COUNTA(A35:D35)=0,"",IF(OR(A35="",COUNT(B35:D35)&lt;&gt;3,B35&lt;=0,C35&lt;0,D35&lt;=0),"入力エラー：商品名・売価・原価・数量を確認",B35*D35))</f>
        <v/>
      </c>
      <c r="F35" t="str" s="12">
        <f>IF(COUNTA(A35:D35)=0,"",IF(OR(A35="",COUNT(B35:D35)&lt;&gt;3,B35&lt;=0,C35&lt;0,D35&lt;=0),"入力エラー：商品行",C35*D35))</f>
        <v/>
      </c>
      <c r="G35" t="str" s="11">
        <f>IF(COUNTA(A35:D35)=0,"",IF(OR(A35="",COUNT(B35:D35)&lt;&gt;3,B35&lt;=0,C35&lt;0,D35&lt;=0),"入力エラー：商品行",C35/B35))</f>
        <v/>
      </c>
      <c r="H35" t="str" s="12">
        <f>IF(COUNTA(A35:D35)=0,"",IF(OR(A35="",COUNT(B35:D35)&lt;&gt;3,B35&lt;=0,C35&lt;0,D35&lt;=0),"入力エラー：商品行",B35-C35))</f>
        <v/>
      </c>
      <c r="I35" t="str" s="11">
        <f>IF(E35="","",IF(OR(NOT(ISNUMBER(E35)),$E$37&lt;=0),"入力エラー：売上を確認",E35/$E$37))</f>
        <v/>
      </c>
      <c r="J35" t="str" s="12">
        <f>IF(COUNTA(A35:D35)=0,"",IF(OR(A35="",COUNT(B35:D35)&lt;&gt;3,B35&lt;=0,C35&lt;0,D35&lt;=0),"入力エラー：商品行",(B35-C35)*D35))</f>
        <v/>
      </c>
    </row>
    <row r="36">
      <c r="A36" s="4"/>
      <c r="B36" s="9"/>
      <c r="C36" s="9"/>
      <c r="D36" s="10"/>
      <c r="E36" t="str" s="12">
        <f>IF(COUNTA(A36:D36)=0,"",IF(OR(A36="",COUNT(B36:D36)&lt;&gt;3,B36&lt;=0,C36&lt;0,D36&lt;=0),"入力エラー：商品名・売価・原価・数量を確認",B36*D36))</f>
        <v/>
      </c>
      <c r="F36" t="str" s="12">
        <f>IF(COUNTA(A36:D36)=0,"",IF(OR(A36="",COUNT(B36:D36)&lt;&gt;3,B36&lt;=0,C36&lt;0,D36&lt;=0),"入力エラー：商品行",C36*D36))</f>
        <v/>
      </c>
      <c r="G36" t="str" s="11">
        <f>IF(COUNTA(A36:D36)=0,"",IF(OR(A36="",COUNT(B36:D36)&lt;&gt;3,B36&lt;=0,C36&lt;0,D36&lt;=0),"入力エラー：商品行",C36/B36))</f>
        <v/>
      </c>
      <c r="H36" t="str" s="12">
        <f>IF(COUNTA(A36:D36)=0,"",IF(OR(A36="",COUNT(B36:D36)&lt;&gt;3,B36&lt;=0,C36&lt;0,D36&lt;=0),"入力エラー：商品行",B36-C36))</f>
        <v/>
      </c>
      <c r="I36" t="str" s="11">
        <f>IF(E36="","",IF(OR(NOT(ISNUMBER(E36)),$E$37&lt;=0),"入力エラー：売上を確認",E36/$E$37))</f>
        <v/>
      </c>
      <c r="J36" t="str" s="12">
        <f>IF(COUNTA(A36:D36)=0,"",IF(OR(A36="",COUNT(B36:D36)&lt;&gt;3,B36&lt;=0,C36&lt;0,D36&lt;=0),"入力エラー：商品行",(B36-C36)*D36))</f>
        <v/>
      </c>
    </row>
    <row r="37">
      <c r="A37" t="inlineStr" s="6">
        <is>
          <t xml:space="preserve">合計 / 加重</t>
        </is>
      </c>
      <c r="E37" s="14">
        <f>IF(COUNTA(A7:D36)=0,"入力エラー：商品なし",IF(COUNTIF(E7:E36,"入力エラー*")&gt;0,"入力エラー：商品行を確認",SUM(E7:E36)))</f>
        <v>1319000</v>
      </c>
      <c r="F37" s="14">
        <f>IF(COUNTA(A7:D36)=0,"入力エラー：商品なし",IF(COUNTIF(F7:F36,"入力エラー*")&gt;0,"入力エラー：商品行を確認",SUM(F7:F36)))</f>
        <v>414800</v>
      </c>
      <c r="G37" s="15">
        <f>IF(OR(NOT(ISNUMBER(E37)),NOT(ISNUMBER(F37)),E37&lt;=0),"入力エラー：合計を確認",F37/E37)</f>
        <v>0.3144806671721001</v>
      </c>
      <c r="J37" s="14">
        <f>IF(COUNTA(A7:D36)=0,"入力エラー：商品なし",IF(COUNTIF(J7:J36,"入力エラー*")&gt;0,"入力エラー：商品行を確認",SUM(J7:J36)))</f>
        <v>904200</v>
      </c>
    </row>
    <row r="39" ht="30" customHeight="1">
      <c r="A39" t="inlineStr" s="7">
        <is>
          <t xml:space="preserve">食材粗利貢献額＝（売価−1品食材原価）×販売数。人件費・家賃・決済手数料等を含まないため、営業利益・限界利益ではありません。</t>
        </is>
      </c>
    </row>
  </sheetData>
  <autoFilter ref="A6:J36"/>
  <mergeCells count="4">
    <mergeCell ref="A1:J1"/>
    <mergeCell ref="A2:J2"/>
    <mergeCell ref="A4:J4"/>
    <mergeCell ref="A39:J39"/>
  </mergeCells>
  <printOptions horizontalCentered="1"/>
  <pageMargins left="0.35" right="0.35" top="0.5" bottom="0.5" header="0.2" footer="0.2"/>
  <pageSetup paperSize="9" fitToWidth="1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 showGridLines="0"/>
  </sheetViews>
  <sheetFormatPr defaultRowHeight="18"/>
  <cols>
    <col min="1" max="1" width="23" customWidth="1"/>
    <col min="2" max="2" width="39" customWidth="1"/>
    <col min="3" max="3" width="27" customWidth="1"/>
    <col min="4" max="4" width="39" customWidth="1"/>
  </cols>
  <sheetData>
    <row r="1" ht="28" customHeight="1">
      <c r="A1" t="inlineStr" s="1">
        <is>
          <t xml:space="preserve">方法・出典</t>
        </is>
      </c>
    </row>
    <row r="3">
      <c r="A3" t="inlineStr" s="2">
        <is>
          <t xml:space="preserve">項目</t>
        </is>
      </c>
      <c r="B3" t="inlineStr" s="2">
        <is>
          <t xml:space="preserve">定義</t>
        </is>
      </c>
      <c r="C3" t="inlineStr" s="2">
        <is>
          <t xml:space="preserve">用途</t>
        </is>
      </c>
      <c r="D3" t="inlineStr" s="2">
        <is>
          <t xml:space="preserve">注意</t>
        </is>
      </c>
    </row>
    <row r="4">
      <c r="A4" t="inlineStr" s="5">
        <is>
          <t xml:space="preserve">実際売上原価</t>
        </is>
      </c>
      <c r="B4" t="inlineStr" s="5">
        <is>
          <t xml:space="preserve">期首棚卸＋仕入−期末棚卸</t>
        </is>
      </c>
      <c r="C4" t="inlineStr" s="5">
        <is>
          <t xml:space="preserve">会計実績</t>
        </is>
      </c>
      <c r="D4" t="inlineStr" s="5">
        <is>
          <t xml:space="preserve">会計・税基準を統一</t>
        </is>
      </c>
    </row>
    <row r="5">
      <c r="A5" t="inlineStr" s="5">
        <is>
          <t xml:space="preserve">理論原価</t>
        </is>
      </c>
      <c r="B5" t="inlineStr" s="5">
        <is>
          <t xml:space="preserve">Σ（1品原価×販売数）</t>
        </is>
      </c>
      <c r="C5" t="inlineStr" s="5">
        <is>
          <t xml:space="preserve">レシピ・販売構成</t>
        </is>
      </c>
      <c r="D5" t="inlineStr" s="5">
        <is>
          <t xml:space="preserve">全販売商品が必要</t>
        </is>
      </c>
    </row>
    <row r="6">
      <c r="A6" t="inlineStr" s="5">
        <is>
          <t xml:space="preserve">カバー判定</t>
        </is>
      </c>
      <c r="B6" t="inlineStr" s="5">
        <is>
          <t xml:space="preserve">理論売上合計＝実際売上</t>
        </is>
      </c>
      <c r="C6" t="inlineStr" s="5">
        <is>
          <t xml:space="preserve">店全体差異の可否</t>
        </is>
      </c>
      <c r="D6" t="inlineStr" s="5">
        <is>
          <t xml:space="preserve">不一致なら部分メニュー</t>
        </is>
      </c>
    </row>
    <row r="7">
      <c r="A7" t="inlineStr" s="5">
        <is>
          <t xml:space="preserve">差異</t>
        </is>
      </c>
      <c r="B7" t="inlineStr" s="5">
        <is>
          <t xml:space="preserve">実際−理論</t>
        </is>
      </c>
      <c r="C7" t="inlineStr" s="5">
        <is>
          <t xml:space="preserve">調査対象額</t>
        </is>
      </c>
      <c r="D7" t="inlineStr" s="5">
        <is>
          <t xml:space="preserve">完全カバー時だけ算出</t>
        </is>
      </c>
    </row>
    <row r="8">
      <c r="A8" t="inlineStr" s="5">
        <is>
          <t xml:space="preserve">消費税基準</t>
        </is>
      </c>
      <c r="B8" t="inlineStr" s="5">
        <is>
          <t xml:space="preserve">通常は売上・費用とも税抜</t>
        </is>
      </c>
      <c r="C8" t="inlineStr" s="5">
        <is>
          <t xml:space="preserve">管理会計</t>
        </is>
      </c>
      <c r="D8" t="inlineStr" s="5">
        <is>
          <t xml:space="preserve">8%/10%混在はチャネル別</t>
        </is>
      </c>
    </row>
    <row r="9">
      <c r="A9" t="inlineStr" s="5">
        <is>
          <t xml:space="preserve">JFC導出原価率</t>
        </is>
      </c>
      <c r="B9" t="inlineStr" s="5">
        <is>
          <t xml:space="preserve">100%−売上高総利益率</t>
        </is>
      </c>
      <c r="C9" t="inlineStr" s="5">
        <is>
          <t xml:space="preserve">会計平均との位置確認</t>
        </is>
      </c>
      <c r="D9" t="inlineStr" s="5">
        <is>
          <t xml:space="preserve">自店目標ではない</t>
        </is>
      </c>
    </row>
    <row r="12" ht="30" customHeight="1">
      <c r="A12" t="inlineStr" s="7">
        <is>
          <t xml:space="preserve">2023年度版の来歴：日本政策金融公庫「小企業の経営指標調査」、2024-08-02公表、ファイル名 sme_findings2_08b.pdf、飲食店・宿泊業の業種別1ページ表。</t>
        </is>
      </c>
    </row>
    <row r="16" ht="30" customHeight="1">
      <c r="A16" t="inlineStr" s="7">
        <is>
          <t xml:space="preserve">公式の同名PDF URLと一覧は次年度版へ更新済みで、現在のURLは2023値の検証先ではありません。固定アーカイブ未確認のため、表見出し・ファイル名・公表日を保持します。</t>
        </is>
      </c>
    </row>
    <row r="20" ht="30" customHeight="1">
      <c r="A20" t="inlineStr" s="7">
        <is>
          <t xml:space="preserve">共有手順：①同じ範囲・期間・税基準を確認 ②全販売商品を入力 ③カバー判定が完全一致なら差異確認 ④部分なら商品順位だけ確認。</t>
        </is>
      </c>
    </row>
  </sheetData>
  <mergeCells count="4">
    <mergeCell ref="A1:D1"/>
    <mergeCell ref="A12:D12"/>
    <mergeCell ref="A16:D16"/>
    <mergeCell ref="A20:D20"/>
  </mergeCells>
  <printOptions horizontalCentered="1"/>
  <pageMargins left="0.35" right="0.35" top="0.5" bottom="0.5" header="0.2" footer="0.2"/>
  <pageSetup paperSize="9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Python standard library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原価率比較・意思決定シート</dc:title>
  <dc:creator>Editorial workbook generator</dc:creator>
  <dcterms:created xsi:type="dcterms:W3CDTF">2026-08-17T00:00:00Z</dcterms:created>
  <dcterms:modified xsi:type="dcterms:W3CDTF">2026-08-17T00:00:00Z</dcterms:modified>
</cp:coreProperties>
</file>